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08" codeName="{00000000-0000-0000-0000-000000000000}"/>
  <workbookPr codeName="ThisWorkbook" defaultThemeVersion="166925"/>
  <mc:AlternateContent xmlns:mc="http://schemas.openxmlformats.org/markup-compatibility/2006">
    <mc:Choice Requires="x15">
      <x15ac:absPath xmlns:x15ac="http://schemas.microsoft.com/office/spreadsheetml/2010/11/ac" url="https://mgic-my.sharepoint.com/personal/sandra_sweeney_mgic_com/Documents/Documents/"/>
    </mc:Choice>
  </mc:AlternateContent>
  <xr:revisionPtr revIDLastSave="0" documentId="8_{535F28DF-47D2-4EAD-84CA-7E190A939961}" xr6:coauthVersionLast="47" xr6:coauthVersionMax="47" xr10:uidLastSave="{00000000-0000-0000-0000-000000000000}"/>
  <workbookProtection workbookAlgorithmName="SHA-512" workbookHashValue="bSrL4BtP3yumltHxrp+a1683C4otGf87UM5OZ7xDJpv6qf8nVCClpmNWe0/m0GU2Eq3FN/FKtpywwOGyVZ9png==" workbookSaltValue="ULUIE4dpaxw/Dzokrs+r4Q==" workbookSpinCount="100000" lockStructure="1"/>
  <bookViews>
    <workbookView xWindow="1185" yWindow="795" windowWidth="28410" windowHeight="17355" xr2:uid="{00000000-000D-0000-FFFF-FFFF00000000}"/>
  </bookViews>
  <sheets>
    <sheet name="Income Calculator" sheetId="10" r:id="rId1"/>
    <sheet name="_DEF_AND_RESET_01_2022_" sheetId="17" state="hidden" r:id="rId2"/>
    <sheet name="__VAR_OPS__" sheetId="18" state="hidden" r:id="rId3"/>
    <sheet name="_LOOKUP_LISTS_" sheetId="11" state="hidden" r:id="rId4"/>
    <sheet name="_SHOW_HIDE_TOTALS_" sheetId="16" state="hidden" r:id="rId5"/>
    <sheet name="_SHOW_HIDE_OPS_" sheetId="13" state="hidden" r:id="rId6"/>
    <sheet name="_DEFAULTS_AND_RESET_" sheetId="12" state="hidden" r:id="rId7"/>
  </sheets>
  <definedNames>
    <definedName name="LKP_PAY_FREQ">OFFSET(_LOOKUP_LISTS_!$B$1,1,0,COUNTA(_LOOKUP_LISTS_!$B:$B)-1,1)</definedName>
    <definedName name="LKP_PAY_FREQ_02">OFFSET(_LOOKUP_LISTS_!$D$1,1,0,COUNTA(_LOOKUP_LISTS_!$D:$D)-1,1)</definedName>
    <definedName name="LKP_YEAR">OFFSET(_LOOKUP_LISTS_!$A$1,1,0,COUNTA(_LOOKUP_LISTS_!$A:$A)-1,1)</definedName>
    <definedName name="_xlnm.Print_Area" localSheetId="0">'Income Calculator'!$A$1:$P$338</definedName>
    <definedName name="VLKP_PAY_FREQ">OFFSET(_LOOKUP_LISTS_!$B$1,1,0,COUNTA(_LOOKUP_LISTS_!$B:$B)-1,2)</definedName>
    <definedName name="VLKP_PAY_FREQ_02">OFFSET(_LOOKUP_LISTS_!$D$1,1,0,COUNTA(_LOOKUP_LISTS_!$D:$D)-1,2)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17" l="1"/>
  <c r="L11" i="17"/>
  <c r="L14" i="17"/>
  <c r="G62" i="17"/>
  <c r="G7" i="17"/>
  <c r="G3" i="17"/>
  <c r="K11" i="18" l="1"/>
  <c r="G4" i="17"/>
  <c r="L72" i="17"/>
  <c r="L69" i="17"/>
  <c r="L59" i="17"/>
  <c r="L56" i="17"/>
  <c r="L48" i="17"/>
  <c r="L45" i="17"/>
  <c r="L38" i="17"/>
  <c r="L35" i="17"/>
  <c r="L28" i="17"/>
  <c r="L25" i="17"/>
  <c r="L18" i="17"/>
  <c r="L15" i="17"/>
  <c r="L71" i="17"/>
  <c r="L68" i="17"/>
  <c r="L64" i="17"/>
  <c r="L58" i="17"/>
  <c r="L55" i="17"/>
  <c r="L51" i="17"/>
  <c r="L47" i="17"/>
  <c r="L44" i="17"/>
  <c r="L40" i="17"/>
  <c r="L37" i="17"/>
  <c r="L34" i="17"/>
  <c r="L27" i="17"/>
  <c r="L24" i="17"/>
  <c r="L20" i="17"/>
  <c r="L17" i="17"/>
  <c r="K6" i="18"/>
  <c r="K7" i="18"/>
  <c r="K8" i="18"/>
  <c r="K9" i="18"/>
  <c r="K10" i="18"/>
  <c r="K12" i="18"/>
  <c r="K13" i="18"/>
  <c r="K14" i="18"/>
  <c r="K15" i="18"/>
  <c r="K5" i="18"/>
  <c r="G77" i="17"/>
  <c r="G76" i="17"/>
  <c r="G75" i="17"/>
  <c r="G74" i="17"/>
  <c r="G67" i="17"/>
  <c r="G73" i="17"/>
  <c r="G72" i="17"/>
  <c r="G71" i="17"/>
  <c r="G70" i="17"/>
  <c r="G69" i="17"/>
  <c r="G68" i="17"/>
  <c r="G66" i="17"/>
  <c r="G65" i="17"/>
  <c r="G64" i="17"/>
  <c r="G63" i="17"/>
  <c r="G61" i="17"/>
  <c r="G50" i="17"/>
  <c r="G60" i="17"/>
  <c r="G59" i="17"/>
  <c r="G58" i="17"/>
  <c r="G57" i="17"/>
  <c r="G56" i="17"/>
  <c r="G55" i="17"/>
  <c r="G54" i="17"/>
  <c r="G53" i="17"/>
  <c r="G52" i="17"/>
  <c r="G51" i="17"/>
  <c r="G49" i="17"/>
  <c r="G48" i="17"/>
  <c r="G47" i="17"/>
  <c r="G46" i="17"/>
  <c r="G45" i="17"/>
  <c r="G44" i="17"/>
  <c r="G43" i="17"/>
  <c r="G42" i="17"/>
  <c r="G41" i="17"/>
  <c r="G40" i="17"/>
  <c r="G39" i="17"/>
  <c r="G38" i="17"/>
  <c r="G37" i="17"/>
  <c r="G36" i="17"/>
  <c r="G35" i="17"/>
  <c r="G34" i="17"/>
  <c r="G33" i="17"/>
  <c r="G32" i="17"/>
  <c r="G31" i="17"/>
  <c r="G30" i="17"/>
  <c r="G21" i="17"/>
  <c r="G22" i="17"/>
  <c r="G23" i="17"/>
  <c r="G24" i="17"/>
  <c r="G25" i="17"/>
  <c r="G26" i="17"/>
  <c r="G27" i="17"/>
  <c r="G28" i="17"/>
  <c r="G29" i="17"/>
  <c r="G20" i="17"/>
  <c r="G6" i="17"/>
  <c r="G8" i="17"/>
  <c r="G9" i="17"/>
  <c r="G10" i="17"/>
  <c r="G11" i="17"/>
  <c r="G12" i="17"/>
  <c r="G13" i="17"/>
  <c r="G14" i="17"/>
  <c r="G15" i="17"/>
  <c r="G16" i="17"/>
  <c r="G17" i="17"/>
  <c r="G18" i="17"/>
  <c r="G19" i="17"/>
  <c r="G2" i="17"/>
  <c r="K67" i="10" l="1"/>
  <c r="J67" i="10" s="1"/>
  <c r="L211" i="10" l="1"/>
  <c r="L200" i="10"/>
  <c r="L191" i="10"/>
  <c r="L158" i="10"/>
  <c r="L138" i="10"/>
  <c r="L129" i="10"/>
  <c r="L105" i="10"/>
  <c r="L94" i="10"/>
  <c r="L85" i="10"/>
  <c r="L76" i="10"/>
  <c r="L52" i="10"/>
  <c r="K122" i="10" l="1"/>
  <c r="J122" i="10" s="1"/>
  <c r="K121" i="10"/>
  <c r="J121" i="10" s="1"/>
  <c r="K120" i="10"/>
  <c r="K306" i="10"/>
  <c r="J306" i="10" s="1"/>
  <c r="K305" i="10"/>
  <c r="J305" i="10" s="1"/>
  <c r="K304" i="10"/>
  <c r="J304" i="10" s="1"/>
  <c r="K280" i="10"/>
  <c r="J280" i="10" s="1"/>
  <c r="K279" i="10"/>
  <c r="J279" i="10" s="1"/>
  <c r="K278" i="10"/>
  <c r="K254" i="10"/>
  <c r="J254" i="10" s="1"/>
  <c r="I254" i="10" s="1"/>
  <c r="K253" i="10"/>
  <c r="J253" i="10" s="1"/>
  <c r="K252" i="10"/>
  <c r="J252" i="10" s="1"/>
  <c r="L252" i="10" s="1"/>
  <c r="K228" i="10"/>
  <c r="J228" i="10" s="1"/>
  <c r="K227" i="10"/>
  <c r="J227" i="10" s="1"/>
  <c r="K226" i="10"/>
  <c r="J226" i="10" s="1"/>
  <c r="L226" i="10" s="1"/>
  <c r="K213" i="10"/>
  <c r="J213" i="10" s="1"/>
  <c r="K212" i="10"/>
  <c r="J212" i="10" s="1"/>
  <c r="K211" i="10"/>
  <c r="J211" i="10" s="1"/>
  <c r="K202" i="10"/>
  <c r="J202" i="10" s="1"/>
  <c r="K201" i="10"/>
  <c r="J201" i="10" s="1"/>
  <c r="K200" i="10"/>
  <c r="J200" i="10" s="1"/>
  <c r="K193" i="10"/>
  <c r="J193" i="10" s="1"/>
  <c r="K192" i="10"/>
  <c r="J192" i="10" s="1"/>
  <c r="K191" i="10"/>
  <c r="J191" i="10" s="1"/>
  <c r="K184" i="10"/>
  <c r="J184" i="10" s="1"/>
  <c r="K183" i="10"/>
  <c r="J183" i="10" s="1"/>
  <c r="K182" i="10"/>
  <c r="K175" i="10"/>
  <c r="J175" i="10" s="1"/>
  <c r="K174" i="10"/>
  <c r="J174" i="10" s="1"/>
  <c r="K173" i="10"/>
  <c r="J173" i="10" s="1"/>
  <c r="I173" i="10" s="1"/>
  <c r="L173" i="10" s="1"/>
  <c r="K160" i="10"/>
  <c r="J160" i="10" s="1"/>
  <c r="K159" i="10"/>
  <c r="J159" i="10" s="1"/>
  <c r="K158" i="10"/>
  <c r="J158" i="10" s="1"/>
  <c r="K149" i="10"/>
  <c r="J149" i="10" s="1"/>
  <c r="K148" i="10"/>
  <c r="J148" i="10" s="1"/>
  <c r="K147" i="10"/>
  <c r="J147" i="10" s="1"/>
  <c r="K140" i="10"/>
  <c r="J140" i="10" s="1"/>
  <c r="K139" i="10"/>
  <c r="J139" i="10" s="1"/>
  <c r="K138" i="10"/>
  <c r="J138" i="10" s="1"/>
  <c r="K131" i="10"/>
  <c r="J131" i="10" s="1"/>
  <c r="K130" i="10"/>
  <c r="J130" i="10" s="1"/>
  <c r="K129" i="10"/>
  <c r="J129" i="10" s="1"/>
  <c r="K107" i="10"/>
  <c r="J107" i="10" s="1"/>
  <c r="K106" i="10"/>
  <c r="J106" i="10" s="1"/>
  <c r="K105" i="10"/>
  <c r="J105" i="10" s="1"/>
  <c r="K96" i="10"/>
  <c r="J96" i="10" s="1"/>
  <c r="K95" i="10"/>
  <c r="J95" i="10" s="1"/>
  <c r="K94" i="10"/>
  <c r="J94" i="10" s="1"/>
  <c r="K87" i="10"/>
  <c r="J87" i="10" s="1"/>
  <c r="K86" i="10"/>
  <c r="J86" i="10" s="1"/>
  <c r="K85" i="10"/>
  <c r="J85" i="10" s="1"/>
  <c r="K78" i="10"/>
  <c r="J78" i="10" s="1"/>
  <c r="K77" i="10"/>
  <c r="J77" i="10" s="1"/>
  <c r="K76" i="10"/>
  <c r="J76" i="10" s="1"/>
  <c r="K69" i="10"/>
  <c r="J69" i="10" s="1"/>
  <c r="K68" i="10"/>
  <c r="J68" i="10" s="1"/>
  <c r="K54" i="10"/>
  <c r="J54" i="10" s="1"/>
  <c r="K53" i="10"/>
  <c r="J53" i="10" s="1"/>
  <c r="K52" i="10"/>
  <c r="J52" i="10" s="1"/>
  <c r="K43" i="10"/>
  <c r="J43" i="10" s="1"/>
  <c r="K42" i="10"/>
  <c r="J42" i="10" s="1"/>
  <c r="K41" i="10"/>
  <c r="J41" i="10" s="1"/>
  <c r="K34" i="10"/>
  <c r="J34" i="10" s="1"/>
  <c r="K33" i="10"/>
  <c r="J33" i="10" s="1"/>
  <c r="K32" i="10"/>
  <c r="J32" i="10" s="1"/>
  <c r="K25" i="10"/>
  <c r="J25" i="10" s="1"/>
  <c r="K24" i="10"/>
  <c r="J24" i="10" s="1"/>
  <c r="K23" i="10"/>
  <c r="J23" i="10" s="1"/>
  <c r="K15" i="10"/>
  <c r="J15" i="10" s="1"/>
  <c r="K16" i="10"/>
  <c r="J16" i="10" s="1"/>
  <c r="K14" i="10"/>
  <c r="J14" i="10" s="1"/>
  <c r="L41" i="10" l="1"/>
  <c r="L23" i="10"/>
  <c r="J120" i="10"/>
  <c r="I120" i="10" s="1"/>
  <c r="L120" i="10" s="1"/>
  <c r="J182" i="10"/>
  <c r="L182" i="10" s="1"/>
  <c r="J278" i="10"/>
  <c r="L304" i="10"/>
  <c r="L32" i="10"/>
  <c r="L147" i="10"/>
  <c r="L14" i="10"/>
  <c r="K98" i="10"/>
  <c r="K142" i="10"/>
  <c r="K80" i="10"/>
  <c r="K71" i="10"/>
  <c r="L278" i="10" l="1"/>
  <c r="J314" i="10"/>
  <c r="J313" i="10"/>
  <c r="J288" i="10"/>
  <c r="J287" i="10"/>
  <c r="J262" i="10"/>
  <c r="J261" i="10"/>
  <c r="H315" i="10"/>
  <c r="J315" i="10" s="1"/>
  <c r="H289" i="10"/>
  <c r="J289" i="10" s="1"/>
  <c r="H263" i="10"/>
  <c r="J263" i="10" s="1"/>
  <c r="H237" i="10"/>
  <c r="J237" i="10" s="1"/>
  <c r="J236" i="10"/>
  <c r="J235" i="10"/>
  <c r="D321" i="10" l="1"/>
  <c r="D295" i="10"/>
  <c r="D269" i="10"/>
  <c r="D308" i="10"/>
  <c r="D282" i="10"/>
  <c r="D256" i="10"/>
  <c r="D243" i="10"/>
  <c r="D230" i="10"/>
  <c r="L315" i="10" l="1"/>
  <c r="K314" i="10"/>
  <c r="L314" i="10"/>
  <c r="L313" i="10"/>
  <c r="K308" i="10"/>
  <c r="L308" i="10" s="1"/>
  <c r="N306" i="10"/>
  <c r="I306" i="10"/>
  <c r="L306" i="10" s="1"/>
  <c r="I305" i="10"/>
  <c r="L305" i="10" s="1"/>
  <c r="K295" i="10"/>
  <c r="L295" i="10" s="1"/>
  <c r="L289" i="10"/>
  <c r="K288" i="10"/>
  <c r="L288" i="10"/>
  <c r="L287" i="10"/>
  <c r="K282" i="10"/>
  <c r="L282" i="10" s="1"/>
  <c r="N280" i="10"/>
  <c r="I280" i="10"/>
  <c r="L280" i="10" s="1"/>
  <c r="I279" i="10"/>
  <c r="L279" i="10" s="1"/>
  <c r="L263" i="10"/>
  <c r="K262" i="10"/>
  <c r="L262" i="10"/>
  <c r="L261" i="10"/>
  <c r="N254" i="10"/>
  <c r="L254" i="10"/>
  <c r="I253" i="10"/>
  <c r="L253" i="10" s="1"/>
  <c r="B218" i="10"/>
  <c r="N213" i="10"/>
  <c r="I213" i="10"/>
  <c r="L213" i="10" s="1"/>
  <c r="I212" i="10"/>
  <c r="L212" i="10" s="1"/>
  <c r="N202" i="10"/>
  <c r="I202" i="10"/>
  <c r="L202" i="10" s="1"/>
  <c r="I201" i="10"/>
  <c r="L201" i="10" s="1"/>
  <c r="N193" i="10"/>
  <c r="I193" i="10"/>
  <c r="L193" i="10" s="1"/>
  <c r="I192" i="10"/>
  <c r="L192" i="10" s="1"/>
  <c r="N184" i="10"/>
  <c r="I184" i="10"/>
  <c r="L184" i="10" s="1"/>
  <c r="I183" i="10"/>
  <c r="L183" i="10" s="1"/>
  <c r="N175" i="10"/>
  <c r="I175" i="10"/>
  <c r="L175" i="10" s="1"/>
  <c r="I174" i="10"/>
  <c r="L174" i="10" s="1"/>
  <c r="J171" i="10"/>
  <c r="K171" i="10" s="1"/>
  <c r="L171" i="10" s="1"/>
  <c r="B165" i="10"/>
  <c r="N160" i="10"/>
  <c r="I160" i="10"/>
  <c r="L160" i="10" s="1"/>
  <c r="I159" i="10"/>
  <c r="L159" i="10" s="1"/>
  <c r="N149" i="10"/>
  <c r="I149" i="10"/>
  <c r="L149" i="10" s="1"/>
  <c r="I148" i="10"/>
  <c r="L142" i="10"/>
  <c r="N140" i="10"/>
  <c r="I140" i="10"/>
  <c r="L140" i="10" s="1"/>
  <c r="I139" i="10"/>
  <c r="L139" i="10" s="1"/>
  <c r="N131" i="10"/>
  <c r="I131" i="10"/>
  <c r="L131" i="10" s="1"/>
  <c r="I130" i="10"/>
  <c r="N122" i="10"/>
  <c r="I122" i="10"/>
  <c r="L122" i="10" s="1"/>
  <c r="I121" i="10"/>
  <c r="L121" i="10" s="1"/>
  <c r="J118" i="10"/>
  <c r="K118" i="10" s="1"/>
  <c r="L118" i="10" s="1"/>
  <c r="K124" i="10" l="1"/>
  <c r="L124" i="10" s="1"/>
  <c r="L148" i="10"/>
  <c r="M148" i="10" s="1"/>
  <c r="N148" i="10" s="1"/>
  <c r="K151" i="10"/>
  <c r="L151" i="10" s="1"/>
  <c r="L130" i="10"/>
  <c r="M130" i="10" s="1"/>
  <c r="N130" i="10" s="1"/>
  <c r="K133" i="10"/>
  <c r="L133" i="10" s="1"/>
  <c r="M158" i="10"/>
  <c r="N158" i="10" s="1"/>
  <c r="K162" i="10"/>
  <c r="L162" i="10" s="1"/>
  <c r="K215" i="10"/>
  <c r="L215" i="10" s="1"/>
  <c r="M200" i="10"/>
  <c r="N200" i="10" s="1"/>
  <c r="K204" i="10"/>
  <c r="L204" i="10" s="1"/>
  <c r="M192" i="10"/>
  <c r="N192" i="10" s="1"/>
  <c r="K195" i="10"/>
  <c r="L195" i="10" s="1"/>
  <c r="M183" i="10"/>
  <c r="N183" i="10" s="1"/>
  <c r="K186" i="10"/>
  <c r="L186" i="10" s="1"/>
  <c r="M174" i="10"/>
  <c r="N174" i="10" s="1"/>
  <c r="K177" i="10"/>
  <c r="L177" i="10" s="1"/>
  <c r="K266" i="10"/>
  <c r="L266" i="10" s="1"/>
  <c r="K263" i="10"/>
  <c r="I263" i="10" s="1"/>
  <c r="I288" i="10"/>
  <c r="K289" i="10"/>
  <c r="I289" i="10" s="1"/>
  <c r="K292" i="10"/>
  <c r="L292" i="10" s="1"/>
  <c r="I314" i="10"/>
  <c r="K318" i="10"/>
  <c r="L318" i="10" s="1"/>
  <c r="K319" i="10" s="1"/>
  <c r="K315" i="10"/>
  <c r="I315" i="10" s="1"/>
  <c r="K256" i="10"/>
  <c r="L256" i="10" s="1"/>
  <c r="M252" i="10"/>
  <c r="N252" i="10" s="1"/>
  <c r="M304" i="10"/>
  <c r="N304" i="10" s="1"/>
  <c r="M305" i="10"/>
  <c r="N305" i="10" s="1"/>
  <c r="M279" i="10"/>
  <c r="N279" i="10" s="1"/>
  <c r="M278" i="10"/>
  <c r="N278" i="10" s="1"/>
  <c r="I262" i="10"/>
  <c r="M253" i="10"/>
  <c r="N253" i="10" s="1"/>
  <c r="M191" i="10"/>
  <c r="N191" i="10" s="1"/>
  <c r="M120" i="10"/>
  <c r="N120" i="10" s="1"/>
  <c r="M121" i="10"/>
  <c r="N121" i="10" s="1"/>
  <c r="M138" i="10"/>
  <c r="N138" i="10" s="1"/>
  <c r="M139" i="10"/>
  <c r="N139" i="10" s="1"/>
  <c r="M147" i="10" l="1"/>
  <c r="N147" i="10" s="1"/>
  <c r="M129" i="10"/>
  <c r="N129" i="10" s="1"/>
  <c r="K165" i="10"/>
  <c r="L165" i="10" s="1"/>
  <c r="M159" i="10"/>
  <c r="N159" i="10" s="1"/>
  <c r="M182" i="10"/>
  <c r="N182" i="10" s="1"/>
  <c r="M201" i="10"/>
  <c r="N201" i="10" s="1"/>
  <c r="M173" i="10"/>
  <c r="N173" i="10" s="1"/>
  <c r="K218" i="10"/>
  <c r="L218" i="10" s="1"/>
  <c r="K269" i="10"/>
  <c r="L269" i="10" s="1"/>
  <c r="K267" i="10"/>
  <c r="L267" i="10" s="1"/>
  <c r="K293" i="10"/>
  <c r="L293" i="10" s="1"/>
  <c r="K321" i="10"/>
  <c r="L321" i="10" s="1"/>
  <c r="L319" i="10"/>
  <c r="M211" i="10"/>
  <c r="N211" i="10" s="1"/>
  <c r="M212" i="10"/>
  <c r="N212" i="10" s="1"/>
  <c r="B112" i="10" l="1"/>
  <c r="N107" i="10"/>
  <c r="I107" i="10"/>
  <c r="L107" i="10" s="1"/>
  <c r="I106" i="10"/>
  <c r="L98" i="10"/>
  <c r="N96" i="10"/>
  <c r="I96" i="10"/>
  <c r="L96" i="10" s="1"/>
  <c r="I95" i="10"/>
  <c r="L95" i="10" s="1"/>
  <c r="N87" i="10"/>
  <c r="I87" i="10"/>
  <c r="I86" i="10"/>
  <c r="L86" i="10" s="1"/>
  <c r="L80" i="10"/>
  <c r="N78" i="10"/>
  <c r="I78" i="10"/>
  <c r="L78" i="10" s="1"/>
  <c r="I77" i="10"/>
  <c r="L77" i="10" s="1"/>
  <c r="N69" i="10"/>
  <c r="I69" i="10"/>
  <c r="L69" i="10" s="1"/>
  <c r="I68" i="10"/>
  <c r="L68" i="10" s="1"/>
  <c r="I67" i="10"/>
  <c r="L67" i="10" s="1"/>
  <c r="J65" i="10"/>
  <c r="K65" i="10" s="1"/>
  <c r="L65" i="10" s="1"/>
  <c r="L71" i="10" s="1"/>
  <c r="L106" i="10" l="1"/>
  <c r="M106" i="10" s="1"/>
  <c r="N106" i="10" s="1"/>
  <c r="K109" i="10"/>
  <c r="L109" i="10" s="1"/>
  <c r="L87" i="10"/>
  <c r="M86" i="10" s="1"/>
  <c r="N86" i="10" s="1"/>
  <c r="K89" i="10"/>
  <c r="L89" i="10" s="1"/>
  <c r="M68" i="10"/>
  <c r="N68" i="10" s="1"/>
  <c r="M67" i="10"/>
  <c r="N67" i="10" s="1"/>
  <c r="M95" i="10"/>
  <c r="N95" i="10" s="1"/>
  <c r="M94" i="10"/>
  <c r="N94" i="10" s="1"/>
  <c r="M85" i="10"/>
  <c r="N85" i="10" s="1"/>
  <c r="M77" i="10"/>
  <c r="N77" i="10" s="1"/>
  <c r="M76" i="10"/>
  <c r="N76" i="10" s="1"/>
  <c r="K236" i="10"/>
  <c r="K112" i="10" l="1"/>
  <c r="L112" i="10" s="1"/>
  <c r="K237" i="10"/>
  <c r="I237" i="10" s="1"/>
  <c r="K240" i="10"/>
  <c r="L240" i="10" s="1"/>
  <c r="K241" i="10" s="1"/>
  <c r="M105" i="10"/>
  <c r="N105" i="10" s="1"/>
  <c r="I236" i="10"/>
  <c r="L241" i="10" l="1"/>
  <c r="B59" i="10"/>
  <c r="L236" i="10" l="1"/>
  <c r="L237" i="10" l="1"/>
  <c r="L235" i="10"/>
  <c r="K243" i="10" s="1"/>
  <c r="L243" i="10" s="1"/>
  <c r="N228" i="10"/>
  <c r="I228" i="10"/>
  <c r="L228" i="10" s="1"/>
  <c r="I227" i="10"/>
  <c r="L227" i="10" s="1"/>
  <c r="K230" i="10" l="1"/>
  <c r="L230" i="10" s="1"/>
  <c r="M227" i="10" l="1"/>
  <c r="N227" i="10" s="1"/>
  <c r="M226" i="10"/>
  <c r="N226" i="10" s="1"/>
  <c r="N16" i="10" l="1"/>
  <c r="N54" i="10"/>
  <c r="N43" i="10"/>
  <c r="N34" i="10" l="1"/>
  <c r="N25" i="10" l="1"/>
  <c r="I54" i="10" l="1"/>
  <c r="L54" i="10" s="1"/>
  <c r="I53" i="10"/>
  <c r="L53" i="10" s="1"/>
  <c r="I43" i="10"/>
  <c r="L43" i="10" s="1"/>
  <c r="I42" i="10"/>
  <c r="L42" i="10" s="1"/>
  <c r="I34" i="10"/>
  <c r="L34" i="10" s="1"/>
  <c r="I33" i="10"/>
  <c r="L33" i="10" s="1"/>
  <c r="M53" i="10" l="1"/>
  <c r="N53" i="10" s="1"/>
  <c r="K56" i="10"/>
  <c r="L56" i="10" s="1"/>
  <c r="M42" i="10"/>
  <c r="N42" i="10" s="1"/>
  <c r="K45" i="10"/>
  <c r="M33" i="10"/>
  <c r="N33" i="10" s="1"/>
  <c r="K36" i="10"/>
  <c r="L36" i="10" s="1"/>
  <c r="I25" i="10"/>
  <c r="L25" i="10" s="1"/>
  <c r="M32" i="10" l="1"/>
  <c r="N32" i="10" s="1"/>
  <c r="M41" i="10"/>
  <c r="N41" i="10" s="1"/>
  <c r="M52" i="10"/>
  <c r="N52" i="10" s="1"/>
  <c r="L45" i="10"/>
  <c r="I24" i="10"/>
  <c r="L24" i="10" s="1"/>
  <c r="J12" i="10"/>
  <c r="K12" i="10" s="1"/>
  <c r="L12" i="10" s="1"/>
  <c r="M24" i="10" l="1"/>
  <c r="N24" i="10" s="1"/>
  <c r="K27" i="10"/>
  <c r="L27" i="10" s="1"/>
  <c r="I15" i="10"/>
  <c r="L15" i="10" s="1"/>
  <c r="M23" i="10" l="1"/>
  <c r="N23" i="10" s="1"/>
  <c r="I16" i="10"/>
  <c r="L16" i="10" s="1"/>
  <c r="M15" i="10" l="1"/>
  <c r="N15" i="10" s="1"/>
  <c r="K18" i="10"/>
  <c r="L18" i="10" s="1"/>
  <c r="M14" i="10" l="1"/>
  <c r="N14" i="10" s="1"/>
  <c r="K59" i="10"/>
  <c r="L59" i="10" s="1"/>
</calcChain>
</file>

<file path=xl/sharedStrings.xml><?xml version="1.0" encoding="utf-8"?>
<sst xmlns="http://schemas.openxmlformats.org/spreadsheetml/2006/main" count="1528" uniqueCount="187">
  <si>
    <t>Employment and Other Income Analysis Worksheet</t>
  </si>
  <si>
    <t>HIDE</t>
  </si>
  <si>
    <r>
      <rPr>
        <b/>
        <sz val="16"/>
        <color theme="1"/>
        <rFont val="Calibri"/>
        <family val="2"/>
        <scheme val="minor"/>
      </rPr>
      <t>User Tips:</t>
    </r>
    <r>
      <rPr>
        <b/>
        <sz val="11"/>
        <color theme="1"/>
        <rFont val="Calibri"/>
        <family val="2"/>
        <scheme val="minor"/>
      </rPr>
      <t xml:space="preserve">
    • Add borrower information in blue-shaded fields
    • Click the "O" button to expand income source section
    • Populate YTD Monthly Earnings:
</t>
    </r>
    <r>
      <rPr>
        <b/>
        <sz val="10"/>
        <color theme="1"/>
        <rFont val="Calibri"/>
        <family val="2"/>
        <scheme val="minor"/>
      </rPr>
      <t xml:space="preserve">        -  Select "A" for Annualized YTD Monthly Earnings
        -  Select "Y" for YTD Monthly Earnings</t>
    </r>
    <r>
      <rPr>
        <b/>
        <sz val="11"/>
        <color theme="1"/>
        <rFont val="Calibri"/>
        <family val="2"/>
        <scheme val="minor"/>
      </rPr>
      <t xml:space="preserve">
        -  Select the Reset Workbook button on top to clear all information</t>
    </r>
    <r>
      <rPr>
        <b/>
        <sz val="8"/>
        <color theme="1"/>
        <rFont val="Calibri"/>
        <family val="2"/>
        <scheme val="minor"/>
      </rPr>
      <t xml:space="preserve">
</t>
    </r>
    <r>
      <rPr>
        <b/>
        <sz val="11"/>
        <color theme="1"/>
        <rFont val="Calibri"/>
        <family val="2"/>
        <scheme val="minor"/>
      </rPr>
      <t>Income analysis may vary by investor. FOLLOW INVESTOR GUIDELINES.</t>
    </r>
  </si>
  <si>
    <t xml:space="preserve">File Name:  </t>
  </si>
  <si>
    <t xml:space="preserve">Prepared by:  </t>
  </si>
  <si>
    <t xml:space="preserve">Date:  </t>
  </si>
  <si>
    <t>Borrower Name:</t>
  </si>
  <si>
    <t xml:space="preserve">Employer Name:  </t>
  </si>
  <si>
    <t xml:space="preserve">Base Pay </t>
  </si>
  <si>
    <t xml:space="preserve">Select to include as qualifying income: </t>
  </si>
  <si>
    <t>Rate of Pay</t>
  </si>
  <si>
    <r>
      <t xml:space="preserve">Pay Frequency   </t>
    </r>
    <r>
      <rPr>
        <b/>
        <sz val="8"/>
        <color theme="1"/>
        <rFont val="Calibri"/>
        <family val="2"/>
      </rPr>
      <t xml:space="preserve">(select from drop down) </t>
    </r>
    <r>
      <rPr>
        <b/>
        <sz val="11"/>
        <color theme="1"/>
        <rFont val="Calibri"/>
        <family val="2"/>
      </rPr>
      <t xml:space="preserve">   </t>
    </r>
  </si>
  <si>
    <t>Hours Worked Weekly</t>
  </si>
  <si>
    <t>Monthly Earnings</t>
  </si>
  <si>
    <t>O</t>
  </si>
  <si>
    <t>Hourly (H)</t>
  </si>
  <si>
    <t>Date From:</t>
  </si>
  <si>
    <t>Date Paid Through:</t>
  </si>
  <si>
    <t>Total Earnings:</t>
  </si>
  <si>
    <t># of Months:</t>
  </si>
  <si>
    <t>Monthly Earnings:</t>
  </si>
  <si>
    <t>% Change:</t>
  </si>
  <si>
    <t xml:space="preserve">YTD </t>
  </si>
  <si>
    <t>Year</t>
  </si>
  <si>
    <t>-</t>
  </si>
  <si>
    <t>Qualifying Base Pay:</t>
  </si>
  <si>
    <t>Overtime</t>
  </si>
  <si>
    <t xml:space="preserve">Monthly Earnings: </t>
  </si>
  <si>
    <t>Qualifying Overtime:</t>
  </si>
  <si>
    <t>Bonus</t>
  </si>
  <si>
    <t>Qualifying Bonus:</t>
  </si>
  <si>
    <t>Commission</t>
  </si>
  <si>
    <t>Qualifying Commission:</t>
  </si>
  <si>
    <t>Other Income</t>
  </si>
  <si>
    <t>Type:</t>
  </si>
  <si>
    <t>Qualifying Other Income:</t>
  </si>
  <si>
    <t xml:space="preserve">Other Income Src: </t>
  </si>
  <si>
    <t>Is the Source Taxable?</t>
  </si>
  <si>
    <t xml:space="preserve">       Monthly amount:</t>
  </si>
  <si>
    <t>Is the Source Non-Taxable?</t>
  </si>
  <si>
    <t>Annual Amount</t>
  </si>
  <si>
    <t>Monthly Amount</t>
  </si>
  <si>
    <t>Gross amount reported on personal tax return or Form 1099</t>
  </si>
  <si>
    <t>Gross amount = 100%</t>
  </si>
  <si>
    <t>Taxable amount reported on personal tax return</t>
  </si>
  <si>
    <t>Amount eligible for gross-up</t>
  </si>
  <si>
    <r>
      <t xml:space="preserve">Current MONTHLY amount </t>
    </r>
    <r>
      <rPr>
        <b/>
        <sz val="8"/>
        <color theme="1"/>
        <rFont val="Calibri"/>
        <family val="2"/>
        <scheme val="minor"/>
      </rPr>
      <t xml:space="preserve"> (to gross-up; enter personal tax return information above)</t>
    </r>
  </si>
  <si>
    <r>
      <t xml:space="preserve">Taxable amount  </t>
    </r>
    <r>
      <rPr>
        <b/>
        <sz val="8"/>
        <color theme="1"/>
        <rFont val="Calibri"/>
        <family val="2"/>
        <scheme val="minor"/>
      </rPr>
      <t>(based on entry above)</t>
    </r>
  </si>
  <si>
    <r>
      <t xml:space="preserve">Amount eligible for gross-up  </t>
    </r>
    <r>
      <rPr>
        <b/>
        <sz val="8"/>
        <color theme="1"/>
        <rFont val="Calibri"/>
        <family val="2"/>
        <scheme val="minor"/>
      </rPr>
      <t>(based on entry above)</t>
    </r>
  </si>
  <si>
    <r>
      <t xml:space="preserve">Comments / Notes </t>
    </r>
    <r>
      <rPr>
        <b/>
        <sz val="9"/>
        <color theme="1"/>
        <rFont val="Calibri"/>
        <family val="2"/>
        <scheme val="minor"/>
      </rPr>
      <t>(For a new line, hold Alt and press Enter)</t>
    </r>
  </si>
  <si>
    <t>NUM</t>
  </si>
  <si>
    <t>HEADER_ACTION</t>
  </si>
  <si>
    <t>WKSHEET</t>
  </si>
  <si>
    <t>PG_SECTION</t>
  </si>
  <si>
    <t>HARDCODED</t>
  </si>
  <si>
    <t>OFF_OF</t>
  </si>
  <si>
    <t>SHAPE_PREFIX</t>
  </si>
  <si>
    <t>YEAR_OPT</t>
  </si>
  <si>
    <t>MY_NAME</t>
  </si>
  <si>
    <t>DEF_ROW</t>
  </si>
  <si>
    <t>DEF_COL</t>
  </si>
  <si>
    <t>DEF_FORMULA_OR_VALUE</t>
  </si>
  <si>
    <t>EXAMPLE_FORMULA_OR_VALUE</t>
  </si>
  <si>
    <t>NULL</t>
  </si>
  <si>
    <t>Income Calculator</t>
  </si>
  <si>
    <t>HEADER</t>
  </si>
  <si>
    <t>Worksheet</t>
  </si>
  <si>
    <t>File Name</t>
  </si>
  <si>
    <t>Prepared by</t>
  </si>
  <si>
    <t>Date</t>
  </si>
  <si>
    <t>FOOTER</t>
  </si>
  <si>
    <t>Comments</t>
  </si>
  <si>
    <t>Show Hide</t>
  </si>
  <si>
    <t>Base Pay</t>
  </si>
  <si>
    <t>Shape</t>
  </si>
  <si>
    <t>Borrower Name</t>
  </si>
  <si>
    <t>Employer Name</t>
  </si>
  <si>
    <t>Pay Frequency</t>
  </si>
  <si>
    <t>0.00</t>
  </si>
  <si>
    <t>Date from: 2023</t>
  </si>
  <si>
    <t>Date Paid Through: 2023</t>
  </si>
  <si>
    <t>Total Earnings: 2023</t>
  </si>
  <si>
    <t>Date from: 2022</t>
  </si>
  <si>
    <t>Date Paid Through: 2022</t>
  </si>
  <si>
    <t>Total Earnings: 2022</t>
  </si>
  <si>
    <t>Date from: 2021</t>
  </si>
  <si>
    <t>Date Paid Through: 2021</t>
  </si>
  <si>
    <t>Total Earnings: 2021</t>
  </si>
  <si>
    <t># of Months</t>
  </si>
  <si>
    <t>Type</t>
  </si>
  <si>
    <t>Taxable</t>
  </si>
  <si>
    <t>Other Income Src</t>
  </si>
  <si>
    <t>Non-Taxable</t>
  </si>
  <si>
    <t>Gross Annual Amount</t>
  </si>
  <si>
    <t>Taxable Annual Amount</t>
  </si>
  <si>
    <t>Amt for Gross-Up</t>
  </si>
  <si>
    <t>Current Monthly Amount</t>
  </si>
  <si>
    <t>COL</t>
  </si>
  <si>
    <t>lHdrActionColNum</t>
  </si>
  <si>
    <t>lWksOpColNum</t>
  </si>
  <si>
    <t>lHdrSectionColNum</t>
  </si>
  <si>
    <t>lHardcodeColNum</t>
  </si>
  <si>
    <t>lOffOfColNum</t>
  </si>
  <si>
    <t>lShpPrefixColNum</t>
  </si>
  <si>
    <t>lYrOptColNum</t>
  </si>
  <si>
    <t>lMyNameColNum</t>
  </si>
  <si>
    <t>lDefRowColNum</t>
  </si>
  <si>
    <t>lDefColColNum</t>
  </si>
  <si>
    <t>lDefValColNum</t>
  </si>
  <si>
    <t>Public Const lHdrActionColNum As Long = 2   'HEADER_ACTION</t>
  </si>
  <si>
    <t>Public Const lWksOpColNum As Long = 3   'WKSHEET</t>
  </si>
  <si>
    <t>Public Const lHdrSectionColNum As Long = 4   'PG_SECTION</t>
  </si>
  <si>
    <t>Public Const lHardcodeColNum As Long = 5   'HARDCODED</t>
  </si>
  <si>
    <t>Public Const lOffOfColNum As Long = 6   'OFF_OF</t>
  </si>
  <si>
    <t>Public Const lShpPrefixColNum As Long = 7   'SHAPE_PREFIX</t>
  </si>
  <si>
    <t>Public Const lYrOptColNum As Long = 8   'YEAR_OPT</t>
  </si>
  <si>
    <t>Public Const lMyNameColNum As Long = 9   'MY_NAME</t>
  </si>
  <si>
    <t>Public Const lDefRowColNum As Long = 10   'DEF_ROW</t>
  </si>
  <si>
    <t>Public Const lDefColColNum As Long = 11   'DEF_COL</t>
  </si>
  <si>
    <t>Public Const lDefValColNum As Long = 12   'DEF_FORMULA_OR_VALUE</t>
  </si>
  <si>
    <t>LKP_YEAR</t>
  </si>
  <si>
    <t>LKP_PAY_FREQ</t>
  </si>
  <si>
    <t>LKP_PAY_FREQ_VAL</t>
  </si>
  <si>
    <t>LKP_PAY_FREQ_02</t>
  </si>
  <si>
    <t>LKP_PAY_FREQ_VAL_02</t>
  </si>
  <si>
    <t>H</t>
  </si>
  <si>
    <t>Weekly (52)</t>
  </si>
  <si>
    <t>Bi-Weekly (26)</t>
  </si>
  <si>
    <t>Semi-Monthly (24)</t>
  </si>
  <si>
    <t>Monthly (12)</t>
  </si>
  <si>
    <t>Quarterly (4)</t>
  </si>
  <si>
    <t>Semi-Annually (2)</t>
  </si>
  <si>
    <t>Annually (1)</t>
  </si>
  <si>
    <t>Varies</t>
  </si>
  <si>
    <t>NUM_ENTRY</t>
  </si>
  <si>
    <t>NUM_ROWS</t>
  </si>
  <si>
    <t>COLS_OVER</t>
  </si>
  <si>
    <t>Total Row</t>
  </si>
  <si>
    <t>Employer^1</t>
  </si>
  <si>
    <t>Employer^2</t>
  </si>
  <si>
    <t>Employer^3</t>
  </si>
  <si>
    <t>Employer^4</t>
  </si>
  <si>
    <t>Base Pay^1</t>
  </si>
  <si>
    <t>Overtime^1</t>
  </si>
  <si>
    <t>Bonus^1</t>
  </si>
  <si>
    <t>Commission^1</t>
  </si>
  <si>
    <t>Other Income^1</t>
  </si>
  <si>
    <t>Base Pay^2</t>
  </si>
  <si>
    <t>Overtime^2</t>
  </si>
  <si>
    <t>Bonus^2</t>
  </si>
  <si>
    <t>Commission^2</t>
  </si>
  <si>
    <t>Other Income^2</t>
  </si>
  <si>
    <t>Base Pay^3</t>
  </si>
  <si>
    <t>Overtime^3</t>
  </si>
  <si>
    <t>Bonus^3</t>
  </si>
  <si>
    <t>Commission^3</t>
  </si>
  <si>
    <t>Other Income^3</t>
  </si>
  <si>
    <t>Base Pay^4</t>
  </si>
  <si>
    <t>Overtime^4</t>
  </si>
  <si>
    <t>Bonus^4</t>
  </si>
  <si>
    <t>Commission^4</t>
  </si>
  <si>
    <t>Other Income^4</t>
  </si>
  <si>
    <t>Taxable^1</t>
  </si>
  <si>
    <t>Non-Taxable^1</t>
  </si>
  <si>
    <t>Taxable^2</t>
  </si>
  <si>
    <t>Non-Taxable^2</t>
  </si>
  <si>
    <t>Taxable^3</t>
  </si>
  <si>
    <t>Non-Taxable^3</t>
  </si>
  <si>
    <t>Taxable^4</t>
  </si>
  <si>
    <t>Non-Taxable^4</t>
  </si>
  <si>
    <t>Other Source</t>
  </si>
  <si>
    <t>DEF_NAME</t>
  </si>
  <si>
    <t>ACTUAL_NAME</t>
  </si>
  <si>
    <t>DEFAULT01</t>
  </si>
  <si>
    <t>Rate_of_Pay_Monthly_Earnings</t>
  </si>
  <si>
    <t>=IFERROR(ROUND(†-1|0†/12,2),0)</t>
  </si>
  <si>
    <t>=IFERROR(ROUND(K12/12,2),0)</t>
  </si>
  <si>
    <t>DEFAULT02</t>
  </si>
  <si>
    <t>Base_Pay_Annualize_or_YTD</t>
  </si>
  <si>
    <t>=ROUND(†0|1†,2)</t>
  </si>
  <si>
    <t>=ROUND(J26,2)</t>
  </si>
  <si>
    <t>Overtime_Annualize_or_YTD</t>
  </si>
  <si>
    <t>Bonus_Annualize_or_YTD</t>
  </si>
  <si>
    <t>=ROUND(J38,2)</t>
  </si>
  <si>
    <t>Commission_Annualize_or_YTD</t>
  </si>
  <si>
    <t>Other_Income_Annualize_or_YTD</t>
  </si>
  <si>
    <t>Taxable_Annualize_or_YTD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</si>
</sst>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0.0000"/>
  </numFmts>
  <fonts count="17">
    <font>
      <sz val="11"/>
      <color theme="1"/>
      <name val="Calibri"/>
      <family val="2"/>
      <scheme val="minor"/>
    </font>
    <font>
      <sz val="11"/>
      <color theme="1"/>
      <name val="Calibri"/>
      <family val="2"/>
      <scheme val="minor"/>
    </font>
    <font>
      <b/>
      <sz val="11"/>
      <color theme="1"/>
      <name val="Calibri"/>
      <family val="2"/>
      <scheme val="minor"/>
    </font>
    <font>
      <sz val="11"/>
      <color rgb="FF006100"/>
      <name val="Calibri"/>
      <family val="2"/>
      <scheme val="minor"/>
    </font>
    <font>
      <sz val="11"/>
      <color rgb="FF9C5700"/>
      <name val="Calibri"/>
      <family val="2"/>
      <scheme val="minor"/>
    </font>
    <font>
      <b/>
      <sz val="11"/>
      <color rgb="FF3F3F3F"/>
      <name val="Calibri"/>
      <family val="2"/>
      <scheme val="minor"/>
    </font>
    <font>
      <b/>
      <sz val="26"/>
      <name val="Calibri"/>
      <family val="2"/>
      <scheme val="minor"/>
    </font>
    <font>
      <b/>
      <sz val="11"/>
      <color rgb="FFFF0000"/>
      <name val="Calibri"/>
      <family val="2"/>
      <scheme val="minor"/>
    </font>
    <font>
      <b/>
      <sz val="11"/>
      <color theme="0"/>
      <name val="Calibri"/>
      <family val="2"/>
      <scheme val="minor"/>
    </font>
    <font>
      <b/>
      <sz val="11"/>
      <color theme="1"/>
      <name val="Calibri"/>
      <family val="2"/>
    </font>
    <font>
      <b/>
      <sz val="8"/>
      <color theme="1"/>
      <name val="Calibri"/>
      <family val="2"/>
    </font>
    <font>
      <b/>
      <sz val="15"/>
      <color theme="3"/>
      <name val="Calibri"/>
      <family val="2"/>
      <scheme val="minor"/>
    </font>
    <font>
      <b/>
      <sz val="24"/>
      <name val="Calibri"/>
      <family val="2"/>
      <scheme val="minor"/>
    </font>
    <font>
      <b/>
      <sz val="8"/>
      <color theme="1"/>
      <name val="Calibri"/>
      <family val="2"/>
      <scheme val="minor"/>
    </font>
    <font>
      <b/>
      <sz val="9"/>
      <color theme="1"/>
      <name val="Calibri"/>
      <family val="2"/>
      <scheme val="minor"/>
    </font>
    <font>
      <b/>
      <sz val="16"/>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EB9C"/>
      </patternFill>
    </fill>
    <fill>
      <patternFill patternType="solid">
        <fgColor theme="4" tint="0.79998168889431442"/>
        <bgColor indexed="64"/>
      </patternFill>
    </fill>
    <fill>
      <patternFill patternType="solid">
        <fgColor rgb="FFF2F2F2"/>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2"/>
        <bgColor indexed="64"/>
      </patternFill>
    </fill>
    <fill>
      <patternFill patternType="solid">
        <fgColor rgb="FFB4C6E7"/>
        <bgColor indexed="64"/>
      </patternFill>
    </fill>
    <fill>
      <patternFill patternType="solid">
        <fgColor theme="7" tint="0.39997558519241921"/>
        <bgColor indexed="64"/>
      </patternFill>
    </fill>
  </fills>
  <borders count="3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style="thick">
        <color theme="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theme="1"/>
      </right>
      <top style="thin">
        <color theme="1"/>
      </top>
      <bottom style="thin">
        <color theme="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theme="0" tint="-0.24994659260841701"/>
      </right>
      <top/>
      <bottom/>
      <diagonal/>
    </border>
    <border>
      <left style="medium">
        <color theme="0" tint="-0.24994659260841701"/>
      </left>
      <right/>
      <top style="medium">
        <color auto="1"/>
      </top>
      <bottom style="medium">
        <color auto="1"/>
      </bottom>
      <diagonal/>
    </border>
    <border>
      <left/>
      <right style="medium">
        <color theme="0" tint="-0.24994659260841701"/>
      </right>
      <top style="medium">
        <color auto="1"/>
      </top>
      <bottom style="medium">
        <color auto="1"/>
      </bottom>
      <diagonal/>
    </border>
  </borders>
  <cellStyleXfs count="6">
    <xf numFmtId="0" fontId="0" fillId="0" borderId="0"/>
    <xf numFmtId="44" fontId="1" fillId="0" borderId="0" applyFont="0" applyFill="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6" borderId="16" applyNumberFormat="0" applyAlignment="0" applyProtection="0"/>
    <xf numFmtId="0" fontId="11" fillId="0" borderId="17" applyNumberFormat="0" applyFill="0" applyAlignment="0" applyProtection="0"/>
  </cellStyleXfs>
  <cellXfs count="188">
    <xf numFmtId="0" fontId="0" fillId="0" borderId="0" xfId="0"/>
    <xf numFmtId="0" fontId="0" fillId="0" borderId="0" xfId="0" applyAlignment="1">
      <alignment horizontal="center" vertical="center"/>
    </xf>
    <xf numFmtId="0" fontId="5" fillId="6" borderId="16" xfId="4"/>
    <xf numFmtId="0" fontId="2" fillId="7" borderId="0" xfId="0" applyFont="1" applyFill="1" applyAlignment="1">
      <alignment horizontal="right" vertical="center"/>
    </xf>
    <xf numFmtId="0" fontId="0" fillId="0" borderId="0" xfId="0" applyAlignment="1">
      <alignment horizontal="center"/>
    </xf>
    <xf numFmtId="0" fontId="5" fillId="6" borderId="16" xfId="4" applyAlignment="1">
      <alignment horizontal="center"/>
    </xf>
    <xf numFmtId="0" fontId="2" fillId="0" borderId="0" xfId="0" applyFont="1" applyAlignment="1">
      <alignment horizontal="center" wrapText="1"/>
    </xf>
    <xf numFmtId="0" fontId="5" fillId="6" borderId="16" xfId="4" applyAlignment="1">
      <alignment horizontal="center" vertical="center"/>
    </xf>
    <xf numFmtId="0" fontId="0" fillId="0" borderId="0" xfId="0" quotePrefix="1"/>
    <xf numFmtId="0" fontId="5" fillId="6" borderId="16" xfId="4" applyAlignment="1">
      <alignment horizontal="left" vertical="center"/>
    </xf>
    <xf numFmtId="0" fontId="0" fillId="0" borderId="0" xfId="0" applyAlignment="1">
      <alignment horizontal="left" vertical="center"/>
    </xf>
    <xf numFmtId="0" fontId="0" fillId="0" borderId="0" xfId="0" quotePrefix="1" applyAlignment="1">
      <alignment horizontal="left" vertical="center"/>
    </xf>
    <xf numFmtId="0" fontId="2" fillId="0" borderId="0" xfId="0" applyFont="1" applyAlignment="1">
      <alignment horizontal="center" vertical="center" wrapText="1"/>
    </xf>
    <xf numFmtId="0" fontId="2" fillId="7" borderId="0" xfId="0" applyFont="1" applyFill="1" applyAlignment="1">
      <alignment horizontal="center"/>
    </xf>
    <xf numFmtId="0" fontId="2" fillId="0" borderId="0" xfId="0" applyFont="1" applyAlignment="1">
      <alignment horizontal="center"/>
    </xf>
    <xf numFmtId="0" fontId="2" fillId="7" borderId="0" xfId="0" applyFont="1" applyFill="1" applyAlignment="1">
      <alignment horizontal="center" vertical="center"/>
    </xf>
    <xf numFmtId="0" fontId="0" fillId="0" borderId="0" xfId="0"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7" borderId="0" xfId="0" applyFill="1"/>
    <xf numFmtId="0" fontId="0" fillId="0" borderId="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wrapText="1"/>
    </xf>
    <xf numFmtId="0" fontId="0" fillId="0" borderId="12" xfId="0" applyBorder="1" applyAlignment="1">
      <alignment horizontal="center"/>
    </xf>
    <xf numFmtId="0" fontId="0" fillId="0" borderId="13" xfId="0" applyBorder="1" applyAlignment="1">
      <alignment horizontal="center" vertical="center"/>
    </xf>
    <xf numFmtId="0" fontId="0" fillId="0" borderId="9" xfId="0" applyBorder="1"/>
    <xf numFmtId="0" fontId="0" fillId="0" borderId="14" xfId="0" applyBorder="1"/>
    <xf numFmtId="0" fontId="0" fillId="0" borderId="11" xfId="0" applyBorder="1"/>
    <xf numFmtId="0" fontId="0" fillId="0" borderId="3" xfId="0" applyBorder="1"/>
    <xf numFmtId="0" fontId="0" fillId="0" borderId="3" xfId="0" applyBorder="1" applyAlignment="1">
      <alignment vertical="center"/>
    </xf>
    <xf numFmtId="0" fontId="0" fillId="0" borderId="5" xfId="0" applyBorder="1" applyAlignment="1">
      <alignment horizontal="center" vertical="center"/>
    </xf>
    <xf numFmtId="0" fontId="2" fillId="7" borderId="1" xfId="0" applyFont="1" applyFill="1" applyBorder="1" applyAlignment="1">
      <alignment horizontal="left" vertical="center" indent="1"/>
    </xf>
    <xf numFmtId="0" fontId="2" fillId="7" borderId="5" xfId="0" applyFont="1" applyFill="1" applyBorder="1" applyAlignment="1">
      <alignment vertical="center"/>
    </xf>
    <xf numFmtId="0" fontId="2" fillId="7" borderId="5" xfId="0" applyFont="1" applyFill="1" applyBorder="1" applyAlignment="1">
      <alignment horizontal="center" vertical="center"/>
    </xf>
    <xf numFmtId="0" fontId="0" fillId="7" borderId="2" xfId="0"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0" fillId="0" borderId="11" xfId="0" applyBorder="1" applyAlignment="1">
      <alignment vertical="center"/>
    </xf>
    <xf numFmtId="0" fontId="2" fillId="0" borderId="9" xfId="0" applyFont="1" applyBorder="1"/>
    <xf numFmtId="0" fontId="2" fillId="0" borderId="9" xfId="0" applyFont="1" applyBorder="1" applyAlignment="1">
      <alignment horizontal="center"/>
    </xf>
    <xf numFmtId="0" fontId="2" fillId="0" borderId="4" xfId="0" applyFont="1" applyBorder="1" applyAlignment="1">
      <alignment horizontal="left"/>
    </xf>
    <xf numFmtId="0" fontId="2" fillId="0" borderId="4" xfId="0" applyFont="1" applyBorder="1" applyAlignment="1">
      <alignment horizontal="center"/>
    </xf>
    <xf numFmtId="0" fontId="0" fillId="0" borderId="9" xfId="0" applyBorder="1" applyAlignment="1">
      <alignment horizontal="center"/>
    </xf>
    <xf numFmtId="0" fontId="2" fillId="0" borderId="0" xfId="0" applyFont="1" applyAlignment="1">
      <alignment horizontal="left"/>
    </xf>
    <xf numFmtId="44" fontId="0" fillId="0" borderId="0" xfId="1" applyFont="1" applyFill="1" applyBorder="1" applyAlignment="1" applyProtection="1">
      <alignment vertical="center"/>
    </xf>
    <xf numFmtId="44" fontId="0" fillId="0" borderId="0" xfId="1" applyFont="1" applyFill="1" applyBorder="1" applyAlignment="1">
      <alignment vertical="center"/>
    </xf>
    <xf numFmtId="44" fontId="2" fillId="0" borderId="0" xfId="1" applyFont="1" applyFill="1" applyBorder="1" applyAlignment="1" applyProtection="1">
      <alignment horizontal="center" vertical="center"/>
    </xf>
    <xf numFmtId="0" fontId="2" fillId="0" borderId="0" xfId="1" applyNumberFormat="1" applyFont="1" applyFill="1" applyBorder="1" applyAlignment="1" applyProtection="1">
      <alignment horizontal="center" vertical="center"/>
    </xf>
    <xf numFmtId="0" fontId="9" fillId="0" borderId="0" xfId="0" applyFont="1" applyAlignment="1">
      <alignment horizontal="center" wrapText="1"/>
    </xf>
    <xf numFmtId="14" fontId="2" fillId="8" borderId="6" xfId="0" applyNumberFormat="1" applyFont="1" applyFill="1" applyBorder="1" applyAlignment="1" applyProtection="1">
      <alignment horizontal="center" vertical="center"/>
      <protection locked="0"/>
    </xf>
    <xf numFmtId="164" fontId="2" fillId="8" borderId="6" xfId="0" applyNumberFormat="1" applyFont="1" applyFill="1" applyBorder="1" applyAlignment="1" applyProtection="1">
      <alignment horizontal="center" vertical="center"/>
      <protection locked="0"/>
    </xf>
    <xf numFmtId="164" fontId="2" fillId="8" borderId="6" xfId="1" applyNumberFormat="1" applyFont="1" applyFill="1" applyBorder="1" applyAlignment="1" applyProtection="1">
      <alignment horizontal="center" vertical="center"/>
      <protection locked="0"/>
    </xf>
    <xf numFmtId="0" fontId="2" fillId="0" borderId="4" xfId="0" applyFont="1" applyBorder="1" applyAlignment="1">
      <alignment horizontal="left" vertical="center" indent="1"/>
    </xf>
    <xf numFmtId="0" fontId="2" fillId="0" borderId="0" xfId="3" applyFont="1" applyFill="1" applyBorder="1" applyAlignment="1">
      <alignment horizontal="center" vertical="center" wrapText="1"/>
    </xf>
    <xf numFmtId="0" fontId="0" fillId="0" borderId="0" xfId="3" applyFont="1" applyFill="1" applyBorder="1" applyAlignment="1">
      <alignment horizontal="center" vertical="center"/>
    </xf>
    <xf numFmtId="164" fontId="2" fillId="0" borderId="0" xfId="0" applyNumberFormat="1" applyFont="1" applyAlignment="1">
      <alignment vertical="center"/>
    </xf>
    <xf numFmtId="164" fontId="0" fillId="0" borderId="0" xfId="0" applyNumberFormat="1" applyAlignment="1">
      <alignment vertical="center"/>
    </xf>
    <xf numFmtId="0" fontId="0" fillId="0" borderId="0" xfId="0" applyAlignment="1">
      <alignment wrapText="1"/>
    </xf>
    <xf numFmtId="2" fontId="2" fillId="0" borderId="0" xfId="0" applyNumberFormat="1" applyFont="1" applyAlignment="1" applyProtection="1">
      <alignment horizontal="center" wrapText="1"/>
      <protection locked="0"/>
    </xf>
    <xf numFmtId="2" fontId="0" fillId="0" borderId="0" xfId="0" applyNumberFormat="1" applyAlignment="1" applyProtection="1">
      <alignment horizontal="center" wrapText="1"/>
      <protection locked="0"/>
    </xf>
    <xf numFmtId="44" fontId="2" fillId="0" borderId="0" xfId="1" applyFont="1" applyFill="1" applyBorder="1" applyAlignment="1">
      <alignment horizontal="center" wrapText="1"/>
    </xf>
    <xf numFmtId="44" fontId="0" fillId="0" borderId="0" xfId="1" applyFont="1" applyFill="1" applyBorder="1" applyAlignment="1">
      <alignment horizontal="center" vertical="center" wrapText="1"/>
    </xf>
    <xf numFmtId="44" fontId="2" fillId="0" borderId="0" xfId="1" quotePrefix="1" applyFont="1" applyFill="1" applyBorder="1" applyAlignment="1">
      <alignment horizontal="center" wrapText="1"/>
    </xf>
    <xf numFmtId="0" fontId="2" fillId="0" borderId="0" xfId="0" applyFont="1" applyAlignment="1">
      <alignment horizontal="center" vertical="center"/>
    </xf>
    <xf numFmtId="2" fontId="2" fillId="0" borderId="0" xfId="1" applyNumberFormat="1" applyFont="1" applyFill="1" applyBorder="1" applyAlignment="1" applyProtection="1">
      <alignment horizontal="center" vertical="center"/>
    </xf>
    <xf numFmtId="2" fontId="2" fillId="0" borderId="0" xfId="0" applyNumberFormat="1" applyFont="1" applyAlignment="1" applyProtection="1">
      <alignment horizontal="center" vertical="center"/>
      <protection locked="0"/>
    </xf>
    <xf numFmtId="44" fontId="2" fillId="0" borderId="0" xfId="1" applyFont="1" applyFill="1" applyBorder="1" applyAlignment="1" applyProtection="1">
      <alignment vertical="center"/>
    </xf>
    <xf numFmtId="44" fontId="2" fillId="0" borderId="0" xfId="1" applyFont="1" applyFill="1" applyBorder="1" applyAlignment="1">
      <alignment horizontal="center" vertical="center"/>
    </xf>
    <xf numFmtId="2" fontId="2" fillId="0" borderId="0" xfId="0" applyNumberFormat="1" applyFont="1" applyAlignment="1">
      <alignment horizontal="center" vertical="center"/>
    </xf>
    <xf numFmtId="164" fontId="2" fillId="8" borderId="6" xfId="0" applyNumberFormat="1" applyFont="1" applyFill="1" applyBorder="1" applyAlignment="1" applyProtection="1">
      <alignment vertical="center"/>
      <protection locked="0"/>
    </xf>
    <xf numFmtId="0" fontId="0" fillId="7" borderId="0" xfId="0" applyFill="1" applyAlignment="1">
      <alignment horizontal="left" vertical="center" wrapText="1" indent="1"/>
    </xf>
    <xf numFmtId="0" fontId="0" fillId="7" borderId="2" xfId="0" applyFill="1" applyBorder="1" applyAlignment="1">
      <alignment horizontal="left"/>
    </xf>
    <xf numFmtId="0" fontId="2" fillId="0" borderId="0" xfId="0" applyFont="1" applyAlignment="1">
      <alignment horizontal="right" vertical="center"/>
    </xf>
    <xf numFmtId="0" fontId="2" fillId="0" borderId="0" xfId="0" applyFont="1"/>
    <xf numFmtId="44" fontId="2" fillId="0" borderId="0" xfId="1" applyFont="1" applyFill="1" applyBorder="1" applyAlignment="1">
      <alignment horizontal="center" vertical="center" wrapText="1"/>
    </xf>
    <xf numFmtId="44" fontId="2" fillId="0" borderId="0" xfId="1" quotePrefix="1" applyFont="1" applyFill="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xf numFmtId="0" fontId="2" fillId="0" borderId="12" xfId="0" applyFont="1" applyBorder="1" applyAlignment="1">
      <alignment horizontal="center" vertical="center"/>
    </xf>
    <xf numFmtId="0" fontId="2" fillId="0" borderId="3" xfId="0" applyFont="1" applyBorder="1"/>
    <xf numFmtId="0" fontId="2" fillId="0" borderId="3" xfId="0" applyFont="1" applyBorder="1" applyAlignment="1">
      <alignment vertical="center"/>
    </xf>
    <xf numFmtId="0" fontId="2" fillId="0" borderId="0" xfId="0" applyFont="1" applyAlignment="1">
      <alignment horizontal="left" indent="1"/>
    </xf>
    <xf numFmtId="0" fontId="2" fillId="0" borderId="0" xfId="0" applyFont="1" applyAlignment="1">
      <alignment horizontal="left" vertical="center"/>
    </xf>
    <xf numFmtId="0" fontId="2" fillId="0" borderId="0" xfId="0" applyFont="1" applyAlignment="1">
      <alignment horizontal="right" vertical="center" indent="1"/>
    </xf>
    <xf numFmtId="0" fontId="2" fillId="0" borderId="11" xfId="0" applyFont="1" applyBorder="1" applyAlignment="1">
      <alignment vertical="center"/>
    </xf>
    <xf numFmtId="0" fontId="2" fillId="0" borderId="12" xfId="0" applyFont="1" applyBorder="1" applyAlignment="1">
      <alignment horizontal="center"/>
    </xf>
    <xf numFmtId="0" fontId="2" fillId="0" borderId="0" xfId="3" applyFont="1" applyFill="1" applyBorder="1" applyAlignment="1" applyProtection="1">
      <alignment horizontal="center" vertical="center" wrapText="1"/>
    </xf>
    <xf numFmtId="0" fontId="2" fillId="0" borderId="0" xfId="2" applyFont="1" applyFill="1" applyBorder="1" applyAlignment="1" applyProtection="1">
      <alignment horizontal="center" vertical="center"/>
    </xf>
    <xf numFmtId="0" fontId="2" fillId="0" borderId="0" xfId="3" applyFont="1" applyFill="1" applyBorder="1" applyAlignment="1" applyProtection="1">
      <alignment horizontal="center" vertical="center"/>
    </xf>
    <xf numFmtId="0" fontId="2" fillId="0" borderId="0" xfId="0" applyFont="1" applyAlignment="1">
      <alignment wrapText="1"/>
    </xf>
    <xf numFmtId="2" fontId="2" fillId="0" borderId="0" xfId="0" applyNumberFormat="1" applyFont="1" applyAlignment="1">
      <alignment horizontal="center" wrapText="1"/>
    </xf>
    <xf numFmtId="44" fontId="2" fillId="0" borderId="0" xfId="1" applyFont="1" applyFill="1" applyBorder="1" applyAlignment="1" applyProtection="1">
      <alignment horizontal="center" wrapText="1"/>
    </xf>
    <xf numFmtId="44" fontId="2" fillId="0" borderId="0" xfId="1" applyFont="1" applyFill="1" applyBorder="1" applyAlignment="1" applyProtection="1">
      <alignment horizontal="center" vertical="center" wrapText="1"/>
    </xf>
    <xf numFmtId="44" fontId="2" fillId="0" borderId="0" xfId="1" quotePrefix="1" applyFont="1" applyFill="1" applyBorder="1" applyAlignment="1" applyProtection="1">
      <alignment horizontal="center" wrapText="1"/>
    </xf>
    <xf numFmtId="44" fontId="2" fillId="0" borderId="15" xfId="1" applyFont="1" applyFill="1" applyBorder="1" applyAlignment="1" applyProtection="1">
      <alignment vertical="center"/>
    </xf>
    <xf numFmtId="0" fontId="8" fillId="0" borderId="0" xfId="0" applyFont="1" applyAlignment="1">
      <alignment horizontal="center" vertical="center"/>
    </xf>
    <xf numFmtId="0" fontId="2" fillId="0" borderId="0" xfId="0" applyFont="1" applyAlignment="1">
      <alignment vertical="center"/>
    </xf>
    <xf numFmtId="0" fontId="2" fillId="0" borderId="5" xfId="0" applyFont="1" applyBorder="1" applyAlignment="1">
      <alignment horizontal="center" vertical="center"/>
    </xf>
    <xf numFmtId="44" fontId="2" fillId="0" borderId="0" xfId="1" applyFont="1" applyFill="1" applyBorder="1" applyAlignment="1">
      <alignment vertical="center"/>
    </xf>
    <xf numFmtId="0" fontId="2" fillId="0" borderId="13" xfId="0" applyFont="1" applyBorder="1" applyAlignment="1">
      <alignment horizontal="center" vertical="center"/>
    </xf>
    <xf numFmtId="0" fontId="2" fillId="0" borderId="14" xfId="0" applyFont="1" applyBorder="1"/>
    <xf numFmtId="44" fontId="2" fillId="0" borderId="15" xfId="1" applyFont="1" applyFill="1" applyBorder="1" applyAlignment="1">
      <alignment vertical="center"/>
    </xf>
    <xf numFmtId="164" fontId="2" fillId="0" borderId="0" xfId="0" applyNumberFormat="1" applyFont="1" applyAlignment="1">
      <alignment horizontal="center" vertical="center"/>
    </xf>
    <xf numFmtId="44" fontId="2" fillId="8" borderId="6" xfId="1" applyFont="1" applyFill="1" applyBorder="1" applyAlignment="1" applyProtection="1">
      <alignment vertical="center"/>
      <protection locked="0"/>
    </xf>
    <xf numFmtId="9" fontId="2" fillId="8" borderId="6" xfId="0" applyNumberFormat="1" applyFont="1" applyFill="1" applyBorder="1" applyAlignment="1" applyProtection="1">
      <alignment horizontal="center" vertical="center"/>
      <protection locked="0"/>
    </xf>
    <xf numFmtId="0" fontId="12" fillId="0" borderId="17" xfId="5" applyFont="1" applyFill="1" applyAlignment="1" applyProtection="1">
      <alignment vertical="center"/>
    </xf>
    <xf numFmtId="0" fontId="12" fillId="0" borderId="17" xfId="5" applyFont="1" applyFill="1" applyAlignment="1" applyProtection="1">
      <alignment horizontal="center" vertical="center"/>
    </xf>
    <xf numFmtId="0" fontId="12" fillId="0" borderId="18" xfId="5" applyFont="1" applyFill="1" applyBorder="1" applyAlignment="1" applyProtection="1">
      <alignment horizontal="left" vertical="center" indent="2"/>
    </xf>
    <xf numFmtId="0" fontId="12" fillId="0" borderId="18" xfId="5" applyFont="1" applyFill="1" applyBorder="1" applyAlignment="1" applyProtection="1">
      <alignment horizontal="left" vertical="center"/>
    </xf>
    <xf numFmtId="0" fontId="12" fillId="0" borderId="18" xfId="5" applyFont="1" applyFill="1" applyBorder="1" applyAlignment="1" applyProtection="1">
      <alignment vertical="center"/>
    </xf>
    <xf numFmtId="0" fontId="12" fillId="0" borderId="18" xfId="5" applyFont="1" applyFill="1" applyBorder="1" applyAlignment="1" applyProtection="1">
      <alignment horizontal="center" vertical="center"/>
    </xf>
    <xf numFmtId="0" fontId="6" fillId="0" borderId="17" xfId="5" applyFont="1" applyFill="1" applyAlignment="1" applyProtection="1">
      <alignment horizontal="left" vertical="center" indent="1"/>
    </xf>
    <xf numFmtId="0" fontId="2" fillId="0" borderId="20" xfId="0" applyFont="1" applyBorder="1" applyAlignment="1">
      <alignment vertical="center"/>
    </xf>
    <xf numFmtId="0" fontId="2" fillId="0" borderId="20" xfId="0" applyFont="1" applyBorder="1" applyAlignment="1">
      <alignment horizontal="center" vertical="center"/>
    </xf>
    <xf numFmtId="44" fontId="2" fillId="0" borderId="20" xfId="1" applyFont="1" applyFill="1" applyBorder="1" applyAlignment="1">
      <alignment vertical="center"/>
    </xf>
    <xf numFmtId="0" fontId="0" fillId="0" borderId="21" xfId="0" applyBorder="1" applyAlignment="1">
      <alignment vertical="center"/>
    </xf>
    <xf numFmtId="0" fontId="2" fillId="8" borderId="7" xfId="2" applyFont="1" applyFill="1" applyBorder="1" applyAlignment="1" applyProtection="1">
      <alignment horizontal="center" vertical="center"/>
      <protection locked="0"/>
    </xf>
    <xf numFmtId="2" fontId="2" fillId="0" borderId="0" xfId="0" quotePrefix="1" applyNumberFormat="1" applyFont="1" applyAlignment="1">
      <alignment horizontal="center" wrapText="1"/>
    </xf>
    <xf numFmtId="2" fontId="2" fillId="9" borderId="0" xfId="0" applyNumberFormat="1" applyFont="1" applyFill="1" applyAlignment="1">
      <alignment horizontal="center" vertical="center"/>
    </xf>
    <xf numFmtId="165" fontId="2" fillId="9" borderId="0" xfId="0" applyNumberFormat="1" applyFont="1" applyFill="1" applyAlignment="1">
      <alignment horizontal="center" vertical="center"/>
    </xf>
    <xf numFmtId="2" fontId="13" fillId="0" borderId="0" xfId="0" quotePrefix="1" applyNumberFormat="1" applyFont="1" applyAlignment="1">
      <alignment horizontal="center" vertical="center" wrapText="1"/>
    </xf>
    <xf numFmtId="44" fontId="2" fillId="0" borderId="8" xfId="1" applyFont="1" applyFill="1" applyBorder="1" applyAlignment="1" applyProtection="1">
      <alignment vertical="center"/>
    </xf>
    <xf numFmtId="0" fontId="7" fillId="0" borderId="0" xfId="0" applyFont="1" applyAlignment="1">
      <alignment horizontal="center" vertical="center"/>
    </xf>
    <xf numFmtId="0" fontId="2" fillId="0" borderId="0" xfId="0" applyFont="1" applyAlignment="1">
      <alignment horizontal="left" vertical="center" wrapText="1" indent="1"/>
    </xf>
    <xf numFmtId="9"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0" fillId="10" borderId="0" xfId="0" applyFill="1" applyAlignment="1">
      <alignment horizontal="center"/>
    </xf>
    <xf numFmtId="0" fontId="0" fillId="10" borderId="0" xfId="0" applyFill="1"/>
    <xf numFmtId="0" fontId="0" fillId="2" borderId="0" xfId="0" applyFill="1" applyAlignment="1">
      <alignment horizontal="center"/>
    </xf>
    <xf numFmtId="0" fontId="0" fillId="2" borderId="0" xfId="0" applyFill="1"/>
    <xf numFmtId="0" fontId="0" fillId="10" borderId="0" xfId="0" applyFill="1" applyAlignment="1">
      <alignment horizontal="center" vertical="center"/>
    </xf>
    <xf numFmtId="0" fontId="0" fillId="10" borderId="0" xfId="0" quotePrefix="1" applyFill="1" applyAlignment="1">
      <alignment horizontal="left" vertical="center"/>
    </xf>
    <xf numFmtId="0" fontId="0" fillId="10" borderId="0" xfId="0" quotePrefix="1" applyFill="1"/>
    <xf numFmtId="0" fontId="0" fillId="2" borderId="0" xfId="0" applyFill="1" applyAlignment="1">
      <alignment horizontal="center" vertical="center"/>
    </xf>
    <xf numFmtId="0" fontId="0" fillId="2" borderId="0" xfId="0" quotePrefix="1" applyFill="1" applyAlignment="1">
      <alignment horizontal="left" vertical="center"/>
    </xf>
    <xf numFmtId="0" fontId="0" fillId="2" borderId="0" xfId="0" quotePrefix="1" applyFill="1"/>
    <xf numFmtId="0" fontId="0" fillId="0" borderId="12" xfId="0" applyBorder="1"/>
    <xf numFmtId="0" fontId="0" fillId="0" borderId="13" xfId="0" applyBorder="1"/>
    <xf numFmtId="0" fontId="0" fillId="0" borderId="10"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2" fontId="2" fillId="11" borderId="22" xfId="0" quotePrefix="1" applyNumberFormat="1" applyFont="1" applyFill="1" applyBorder="1" applyAlignment="1" applyProtection="1">
      <alignment horizontal="center" vertical="center" wrapText="1"/>
      <protection locked="0"/>
    </xf>
    <xf numFmtId="0" fontId="0" fillId="7" borderId="0" xfId="0" applyFill="1" applyAlignment="1">
      <alignment horizontal="center" vertical="center" wrapText="1"/>
    </xf>
    <xf numFmtId="0" fontId="2" fillId="8" borderId="0" xfId="0" applyFont="1" applyFill="1" applyAlignment="1">
      <alignment horizontal="center" vertical="center"/>
    </xf>
    <xf numFmtId="164" fontId="0" fillId="0" borderId="0" xfId="0" applyNumberFormat="1" applyAlignment="1">
      <alignment horizontal="center" vertical="center"/>
    </xf>
    <xf numFmtId="44" fontId="2" fillId="0" borderId="0" xfId="1" quotePrefix="1" applyFont="1" applyFill="1" applyBorder="1" applyAlignment="1">
      <alignment horizontal="center" vertical="center"/>
    </xf>
    <xf numFmtId="44" fontId="0" fillId="0" borderId="12" xfId="1" applyFont="1" applyFill="1" applyBorder="1" applyAlignment="1">
      <alignment horizontal="center" vertical="center"/>
    </xf>
    <xf numFmtId="44" fontId="2" fillId="0" borderId="0" xfId="1" quotePrefix="1" applyFont="1" applyFill="1" applyBorder="1" applyAlignment="1" applyProtection="1">
      <alignment horizontal="center" vertical="center"/>
    </xf>
    <xf numFmtId="44" fontId="2" fillId="0" borderId="20" xfId="1" applyFont="1" applyFill="1" applyBorder="1" applyAlignment="1">
      <alignment horizontal="center" vertical="center"/>
    </xf>
    <xf numFmtId="44" fontId="0" fillId="0" borderId="12" xfId="1" applyFont="1" applyFill="1" applyBorder="1" applyAlignment="1" applyProtection="1">
      <alignment horizontal="center" vertical="center"/>
    </xf>
    <xf numFmtId="44" fontId="2" fillId="0" borderId="12" xfId="1" applyFont="1" applyFill="1" applyBorder="1" applyAlignment="1">
      <alignment horizontal="center" vertical="center"/>
    </xf>
    <xf numFmtId="0" fontId="6" fillId="0" borderId="17" xfId="5" applyFont="1" applyFill="1" applyAlignment="1" applyProtection="1">
      <alignment horizontal="left" vertical="center"/>
    </xf>
    <xf numFmtId="14" fontId="0" fillId="0" borderId="0" xfId="0" applyNumberFormat="1"/>
    <xf numFmtId="0" fontId="0" fillId="7" borderId="0" xfId="0" applyFill="1" applyAlignment="1">
      <alignment horizontal="center"/>
    </xf>
    <xf numFmtId="14" fontId="0" fillId="7" borderId="0" xfId="0" applyNumberFormat="1" applyFill="1"/>
    <xf numFmtId="0" fontId="0" fillId="7" borderId="0" xfId="0" quotePrefix="1" applyFill="1"/>
    <xf numFmtId="0" fontId="0" fillId="12" borderId="0" xfId="0" applyFill="1"/>
    <xf numFmtId="0" fontId="0" fillId="12" borderId="0" xfId="0" applyFill="1" applyAlignment="1">
      <alignment horizontal="center"/>
    </xf>
    <xf numFmtId="14" fontId="0" fillId="12" borderId="0" xfId="0" applyNumberFormat="1" applyFill="1"/>
    <xf numFmtId="9" fontId="0" fillId="0" borderId="0" xfId="0" applyNumberFormat="1"/>
    <xf numFmtId="0" fontId="5" fillId="6" borderId="16" xfId="4" applyAlignment="1">
      <alignment horizontal="left"/>
    </xf>
    <xf numFmtId="14" fontId="2" fillId="8" borderId="23" xfId="0" applyNumberFormat="1" applyFont="1" applyFill="1" applyBorder="1" applyAlignment="1" applyProtection="1">
      <alignment horizontal="left" vertical="center" indent="1"/>
      <protection locked="0"/>
    </xf>
    <xf numFmtId="0" fontId="2" fillId="7" borderId="5" xfId="0" applyFont="1" applyFill="1" applyBorder="1" applyAlignment="1">
      <alignment horizontal="right" vertical="center"/>
    </xf>
    <xf numFmtId="0" fontId="2" fillId="0" borderId="1" xfId="0" applyFont="1" applyBorder="1" applyAlignment="1">
      <alignment horizontal="left" vertical="center" indent="1"/>
    </xf>
    <xf numFmtId="0" fontId="2" fillId="0" borderId="5" xfId="0" applyFont="1" applyBorder="1" applyAlignment="1">
      <alignment horizontal="left" vertical="center" indent="1"/>
    </xf>
    <xf numFmtId="44" fontId="2" fillId="5" borderId="0" xfId="1" applyFont="1" applyFill="1" applyBorder="1" applyAlignment="1" applyProtection="1">
      <alignment horizontal="left" vertical="center"/>
      <protection locked="0"/>
    </xf>
    <xf numFmtId="0" fontId="2" fillId="0" borderId="0" xfId="0" applyFont="1" applyAlignment="1">
      <alignment horizontal="left" vertical="center" indent="1"/>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7" borderId="1" xfId="0" applyFont="1" applyFill="1" applyBorder="1" applyAlignment="1">
      <alignment horizontal="right" vertical="center" wrapText="1" indent="1"/>
    </xf>
    <xf numFmtId="0" fontId="2" fillId="7" borderId="5" xfId="0" applyFont="1" applyFill="1" applyBorder="1" applyAlignment="1">
      <alignment horizontal="right" vertical="center" wrapText="1" indent="1"/>
    </xf>
    <xf numFmtId="0" fontId="0" fillId="0" borderId="0" xfId="0" applyAlignment="1">
      <alignment vertical="center"/>
    </xf>
    <xf numFmtId="0" fontId="2" fillId="8" borderId="28" xfId="0" applyFont="1" applyFill="1" applyBorder="1" applyAlignment="1" applyProtection="1">
      <alignment horizontal="left" vertical="center" indent="1"/>
      <protection locked="0"/>
    </xf>
    <xf numFmtId="0" fontId="2" fillId="8" borderId="5" xfId="0" applyFont="1" applyFill="1" applyBorder="1" applyAlignment="1" applyProtection="1">
      <alignment horizontal="left" vertical="center" indent="1"/>
      <protection locked="0"/>
    </xf>
    <xf numFmtId="0" fontId="2" fillId="8" borderId="29" xfId="0" applyFont="1" applyFill="1" applyBorder="1" applyAlignment="1" applyProtection="1">
      <alignment horizontal="left" vertical="center" indent="1"/>
      <protection locked="0"/>
    </xf>
    <xf numFmtId="0" fontId="2" fillId="7" borderId="0" xfId="0" quotePrefix="1" applyFont="1" applyFill="1" applyAlignment="1">
      <alignment horizontal="left" vertical="center" wrapText="1" indent="1"/>
    </xf>
    <xf numFmtId="0" fontId="2" fillId="7" borderId="0" xfId="0" applyFont="1" applyFill="1" applyAlignment="1">
      <alignment horizontal="left" vertical="center" wrapText="1" indent="1"/>
    </xf>
    <xf numFmtId="0" fontId="2" fillId="7" borderId="0" xfId="0" applyFont="1" applyFill="1" applyAlignment="1">
      <alignment horizontal="right" vertical="center"/>
    </xf>
    <xf numFmtId="0" fontId="2" fillId="7" borderId="27" xfId="0" applyFont="1" applyFill="1" applyBorder="1" applyAlignment="1">
      <alignment horizontal="right" vertical="center"/>
    </xf>
    <xf numFmtId="0" fontId="2" fillId="8" borderId="24" xfId="0" applyFont="1" applyFill="1" applyBorder="1" applyAlignment="1" applyProtection="1">
      <alignment horizontal="left" vertical="center" indent="1"/>
      <protection locked="0"/>
    </xf>
    <xf numFmtId="0" fontId="2" fillId="8" borderId="26" xfId="0" applyFont="1" applyFill="1" applyBorder="1" applyAlignment="1" applyProtection="1">
      <alignment horizontal="left" vertical="center" indent="1"/>
      <protection locked="0"/>
    </xf>
    <xf numFmtId="0" fontId="2" fillId="8" borderId="25" xfId="0" applyFont="1" applyFill="1" applyBorder="1" applyAlignment="1" applyProtection="1">
      <alignment horizontal="left" vertical="center" indent="1"/>
      <protection locked="0"/>
    </xf>
    <xf numFmtId="0" fontId="2" fillId="0" borderId="0" xfId="0" quotePrefix="1" applyFont="1" applyAlignment="1">
      <alignment horizontal="left" vertical="center" indent="1"/>
    </xf>
    <xf numFmtId="0" fontId="2" fillId="0" borderId="0" xfId="0" applyFont="1" applyAlignment="1">
      <alignment horizontal="center"/>
    </xf>
    <xf numFmtId="0" fontId="2" fillId="0" borderId="0" xfId="0" applyFont="1" applyAlignment="1">
      <alignment horizontal="left" vertical="center" wrapText="1" indent="1"/>
    </xf>
    <xf numFmtId="0" fontId="0" fillId="8" borderId="6" xfId="0" applyFill="1" applyBorder="1" applyAlignment="1" applyProtection="1">
      <alignment horizontal="left" vertical="top" wrapText="1" indent="1"/>
      <protection locked="0"/>
    </xf>
    <xf numFmtId="0" fontId="0" fillId="8" borderId="6" xfId="0" applyFill="1" applyBorder="1" applyAlignment="1" applyProtection="1">
      <alignment horizontal="left" vertical="top" indent="1"/>
      <protection locked="0"/>
    </xf>
  </cellXfs>
  <cellStyles count="6">
    <cellStyle name="Currency" xfId="1" builtinId="4"/>
    <cellStyle name="Good" xfId="2" builtinId="26"/>
    <cellStyle name="Heading 1" xfId="5" builtinId="16"/>
    <cellStyle name="Neutral" xfId="3" builtinId="28"/>
    <cellStyle name="Normal" xfId="0" builtinId="0"/>
    <cellStyle name="Output" xfId="4" builtinId="21"/>
  </cellStyles>
  <dxfs count="124">
    <dxf>
      <font>
        <b/>
        <i val="0"/>
        <strike val="0"/>
        <color rgb="FF00B050"/>
      </font>
    </dxf>
    <dxf>
      <font>
        <b/>
        <i val="0"/>
        <strike val="0"/>
        <color theme="1"/>
      </font>
    </dxf>
    <dxf>
      <font>
        <b/>
        <i val="0"/>
        <color rgb="FFFF0000"/>
      </font>
    </dxf>
    <dxf>
      <font>
        <b/>
        <i val="0"/>
        <strike val="0"/>
        <color rgb="FF00B050"/>
      </font>
    </dxf>
    <dxf>
      <font>
        <b/>
        <i val="0"/>
        <strike val="0"/>
        <color theme="1"/>
      </font>
    </dxf>
    <dxf>
      <fill>
        <patternFill>
          <bgColor theme="0" tint="-0.14996795556505021"/>
        </patternFill>
      </fill>
    </dxf>
    <dxf>
      <font>
        <b/>
        <i val="0"/>
        <strike val="0"/>
        <color rgb="FF00B050"/>
      </font>
    </dxf>
    <dxf>
      <font>
        <b/>
        <i val="0"/>
        <strike val="0"/>
        <color theme="1"/>
      </font>
    </dxf>
    <dxf>
      <font>
        <b/>
        <i val="0"/>
        <color rgb="FFFF0000"/>
      </font>
    </dxf>
    <dxf>
      <font>
        <b/>
        <i val="0"/>
        <strike val="0"/>
        <color rgb="FF00B050"/>
      </font>
    </dxf>
    <dxf>
      <font>
        <b/>
        <i val="0"/>
        <strike val="0"/>
        <color theme="1"/>
      </font>
    </dxf>
    <dxf>
      <fill>
        <patternFill>
          <bgColor theme="0" tint="-0.14996795556505021"/>
        </patternFill>
      </fill>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ill>
        <patternFill>
          <bgColor theme="0" tint="-0.14996795556505021"/>
        </patternFill>
      </fill>
    </dxf>
    <dxf>
      <fill>
        <patternFill>
          <bgColor theme="0" tint="-0.14996795556505021"/>
        </patternFill>
      </fill>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strike val="0"/>
        <color rgb="FF00B050"/>
      </font>
    </dxf>
    <dxf>
      <font>
        <b/>
        <i val="0"/>
        <strike val="0"/>
        <color theme="1"/>
      </font>
    </dxf>
    <dxf>
      <font>
        <b/>
        <i val="0"/>
        <color rgb="FFFF0000"/>
      </font>
    </dxf>
  </dxfs>
  <tableStyles count="0" defaultTableStyle="TableStyleMedium2"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387246</xdr:colOff>
      <xdr:row>0</xdr:row>
      <xdr:rowOff>108585</xdr:rowOff>
    </xdr:from>
    <xdr:to>
      <xdr:col>14</xdr:col>
      <xdr:colOff>295808</xdr:colOff>
      <xdr:row>0</xdr:row>
      <xdr:rowOff>395098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8226" y="108585"/>
          <a:ext cx="914402" cy="286513"/>
        </a:xfrm>
        <a:prstGeom prst="rect">
          <a:avLst/>
        </a:prstGeom>
        <a:noFill/>
        <a:ln>
          <a:noFill/>
        </a:ln>
      </xdr:spPr>
    </xdr:pic>
    <xdr:clientData/>
  </xdr:twoCellAnchor>
  <xdr:twoCellAnchor>
    <xdr:from>
      <xdr:col>1</xdr:col>
      <xdr:colOff>0</xdr:colOff>
      <xdr:row>8</xdr:row>
      <xdr:rowOff>0</xdr:rowOff>
    </xdr:from>
    <xdr:to>
      <xdr:col>2</xdr:col>
      <xdr:colOff>0</xdr:colOff>
      <xdr:row>9</xdr:row>
      <xdr:rowOff>0</xdr:rowOff>
    </xdr:to>
    <xdr:sp macro="[0]!ShowHide_Main_Click" textlink="">
      <xdr:nvSpPr>
        <xdr:cNvPr id="6" name="Rounded Rectangle 5" descr="Show Hide | Income Calculator | Base Pay^1">
          <a:extLst>
            <a:ext uri="{FF2B5EF4-FFF2-40B4-BE49-F238E27FC236}">
              <a16:creationId xmlns:a16="http://schemas.microsoft.com/office/drawing/2014/main" id="{00000000-0008-0000-0000-000006000000}"/>
            </a:ext>
          </a:extLst>
        </xdr:cNvPr>
        <xdr:cNvSpPr/>
      </xdr:nvSpPr>
      <xdr:spPr>
        <a:xfrm>
          <a:off x="350520" y="3048000"/>
          <a:ext cx="297180" cy="251460"/>
        </a:xfrm>
        <a:prstGeom prst="roundRect">
          <a:avLst/>
        </a:prstGeom>
        <a:solidFill>
          <a:srgbClr val="D9D9D9"/>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X</a:t>
          </a:r>
        </a:p>
      </xdr:txBody>
    </xdr:sp>
    <xdr:clientData/>
  </xdr:twoCellAnchor>
  <xdr:twoCellAnchor>
    <xdr:from>
      <xdr:col>2</xdr:col>
      <xdr:colOff>365760</xdr:colOff>
      <xdr:row>11</xdr:row>
      <xdr:rowOff>30480</xdr:rowOff>
    </xdr:from>
    <xdr:to>
      <xdr:col>2</xdr:col>
      <xdr:colOff>574232</xdr:colOff>
      <xdr:row>11</xdr:row>
      <xdr:rowOff>238952</xdr:rowOff>
    </xdr:to>
    <xdr:sp macro="[0]!CkUnckBoxes_Click" textlink="">
      <xdr:nvSpPr>
        <xdr:cNvPr id="7" name="Rectangle 6" descr="Ck Unck | Income Calculator | Base Pay^1 | Rate of Pay | A" title="BasePayTitle">
          <a:extLst>
            <a:ext uri="{FF2B5EF4-FFF2-40B4-BE49-F238E27FC236}">
              <a16:creationId xmlns:a16="http://schemas.microsoft.com/office/drawing/2014/main" id="{00000000-0008-0000-0000-000007000000}"/>
            </a:ext>
          </a:extLst>
        </xdr:cNvPr>
        <xdr:cNvSpPr>
          <a:spLocks noChangeAspect="1"/>
        </xdr:cNvSpPr>
      </xdr:nvSpPr>
      <xdr:spPr>
        <a:xfrm>
          <a:off x="1264920" y="32385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13</xdr:row>
      <xdr:rowOff>30480</xdr:rowOff>
    </xdr:from>
    <xdr:to>
      <xdr:col>2</xdr:col>
      <xdr:colOff>566612</xdr:colOff>
      <xdr:row>13</xdr:row>
      <xdr:rowOff>238952</xdr:rowOff>
    </xdr:to>
    <xdr:sp macro="[0]!CkUnckBoxes_Click" textlink="">
      <xdr:nvSpPr>
        <xdr:cNvPr id="8" name="Rectangle 7" descr="Ck Unck | Income Calculator | Base Pay^1 | YTD | A">
          <a:extLst>
            <a:ext uri="{FF2B5EF4-FFF2-40B4-BE49-F238E27FC236}">
              <a16:creationId xmlns:a16="http://schemas.microsoft.com/office/drawing/2014/main" id="{00000000-0008-0000-0000-000008000000}"/>
            </a:ext>
          </a:extLst>
        </xdr:cNvPr>
        <xdr:cNvSpPr>
          <a:spLocks noChangeAspect="1"/>
        </xdr:cNvSpPr>
      </xdr:nvSpPr>
      <xdr:spPr>
        <a:xfrm>
          <a:off x="1257300" y="38938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14</xdr:row>
      <xdr:rowOff>30480</xdr:rowOff>
    </xdr:from>
    <xdr:to>
      <xdr:col>2</xdr:col>
      <xdr:colOff>566612</xdr:colOff>
      <xdr:row>14</xdr:row>
      <xdr:rowOff>238952</xdr:rowOff>
    </xdr:to>
    <xdr:sp macro="[0]!CkUnckBoxes_Click" textlink="">
      <xdr:nvSpPr>
        <xdr:cNvPr id="9" name="Rectangle 8" descr="Ck Unck | Income Calculator | Base Pay^1 | Year1 | A">
          <a:extLst>
            <a:ext uri="{FF2B5EF4-FFF2-40B4-BE49-F238E27FC236}">
              <a16:creationId xmlns:a16="http://schemas.microsoft.com/office/drawing/2014/main" id="{00000000-0008-0000-0000-000009000000}"/>
            </a:ext>
          </a:extLst>
        </xdr:cNvPr>
        <xdr:cNvSpPr>
          <a:spLocks noChangeAspect="1"/>
        </xdr:cNvSpPr>
      </xdr:nvSpPr>
      <xdr:spPr>
        <a:xfrm>
          <a:off x="1257300" y="41529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15</xdr:row>
      <xdr:rowOff>30480</xdr:rowOff>
    </xdr:from>
    <xdr:to>
      <xdr:col>2</xdr:col>
      <xdr:colOff>566612</xdr:colOff>
      <xdr:row>15</xdr:row>
      <xdr:rowOff>238952</xdr:rowOff>
    </xdr:to>
    <xdr:sp macro="[0]!CkUnckBoxes_Click" textlink="">
      <xdr:nvSpPr>
        <xdr:cNvPr id="10" name="Rectangle 9" descr="Ck Unck | Income Calculator | Base Pay^1 | Year2 | A">
          <a:extLst>
            <a:ext uri="{FF2B5EF4-FFF2-40B4-BE49-F238E27FC236}">
              <a16:creationId xmlns:a16="http://schemas.microsoft.com/office/drawing/2014/main" id="{00000000-0008-0000-0000-00000A000000}"/>
            </a:ext>
          </a:extLst>
        </xdr:cNvPr>
        <xdr:cNvSpPr>
          <a:spLocks noChangeAspect="1"/>
        </xdr:cNvSpPr>
      </xdr:nvSpPr>
      <xdr:spPr>
        <a:xfrm>
          <a:off x="1257300" y="44424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19</xdr:row>
      <xdr:rowOff>0</xdr:rowOff>
    </xdr:from>
    <xdr:to>
      <xdr:col>2</xdr:col>
      <xdr:colOff>0</xdr:colOff>
      <xdr:row>20</xdr:row>
      <xdr:rowOff>0</xdr:rowOff>
    </xdr:to>
    <xdr:sp macro="[0]!ShowHide_Main_Click" textlink="">
      <xdr:nvSpPr>
        <xdr:cNvPr id="11" name="Rounded Rectangle 10" descr="Show Hide | Income Calculator | Overtime^1">
          <a:extLst>
            <a:ext uri="{FF2B5EF4-FFF2-40B4-BE49-F238E27FC236}">
              <a16:creationId xmlns:a16="http://schemas.microsoft.com/office/drawing/2014/main" id="{00000000-0008-0000-0000-00000B000000}"/>
            </a:ext>
          </a:extLst>
        </xdr:cNvPr>
        <xdr:cNvSpPr/>
      </xdr:nvSpPr>
      <xdr:spPr>
        <a:xfrm>
          <a:off x="350520" y="624078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22</xdr:row>
      <xdr:rowOff>30480</xdr:rowOff>
    </xdr:from>
    <xdr:to>
      <xdr:col>2</xdr:col>
      <xdr:colOff>566612</xdr:colOff>
      <xdr:row>22</xdr:row>
      <xdr:rowOff>238952</xdr:rowOff>
    </xdr:to>
    <xdr:sp macro="[0]!CkUnckBoxes_Click" textlink="">
      <xdr:nvSpPr>
        <xdr:cNvPr id="13" name="Rectangle 12" descr="Ck Unck | Income Calculator | Overtime^1 | YTD | C">
          <a:extLst>
            <a:ext uri="{FF2B5EF4-FFF2-40B4-BE49-F238E27FC236}">
              <a16:creationId xmlns:a16="http://schemas.microsoft.com/office/drawing/2014/main" id="{00000000-0008-0000-0000-00000D000000}"/>
            </a:ext>
          </a:extLst>
        </xdr:cNvPr>
        <xdr:cNvSpPr>
          <a:spLocks noChangeAspect="1"/>
        </xdr:cNvSpPr>
      </xdr:nvSpPr>
      <xdr:spPr>
        <a:xfrm>
          <a:off x="1257300" y="65684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23</xdr:row>
      <xdr:rowOff>30480</xdr:rowOff>
    </xdr:from>
    <xdr:to>
      <xdr:col>2</xdr:col>
      <xdr:colOff>566612</xdr:colOff>
      <xdr:row>23</xdr:row>
      <xdr:rowOff>238952</xdr:rowOff>
    </xdr:to>
    <xdr:sp macro="[0]!CkUnckBoxes_Click" textlink="">
      <xdr:nvSpPr>
        <xdr:cNvPr id="14" name="Rectangle 13" descr="Ck Unck | Income Calculator | Overtime^1 | Year1 | C">
          <a:extLst>
            <a:ext uri="{FF2B5EF4-FFF2-40B4-BE49-F238E27FC236}">
              <a16:creationId xmlns:a16="http://schemas.microsoft.com/office/drawing/2014/main" id="{00000000-0008-0000-0000-00000E000000}"/>
            </a:ext>
          </a:extLst>
        </xdr:cNvPr>
        <xdr:cNvSpPr>
          <a:spLocks noChangeAspect="1"/>
        </xdr:cNvSpPr>
      </xdr:nvSpPr>
      <xdr:spPr>
        <a:xfrm>
          <a:off x="1257300" y="68275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24</xdr:row>
      <xdr:rowOff>30480</xdr:rowOff>
    </xdr:from>
    <xdr:to>
      <xdr:col>2</xdr:col>
      <xdr:colOff>566612</xdr:colOff>
      <xdr:row>24</xdr:row>
      <xdr:rowOff>238952</xdr:rowOff>
    </xdr:to>
    <xdr:sp macro="[0]!CkUnckBoxes_Click" textlink="">
      <xdr:nvSpPr>
        <xdr:cNvPr id="15" name="Rectangle 14" descr="Ck Unck | Income Calculator | Overtime^1 | Year2 | C">
          <a:extLst>
            <a:ext uri="{FF2B5EF4-FFF2-40B4-BE49-F238E27FC236}">
              <a16:creationId xmlns:a16="http://schemas.microsoft.com/office/drawing/2014/main" id="{00000000-0008-0000-0000-00000F000000}"/>
            </a:ext>
          </a:extLst>
        </xdr:cNvPr>
        <xdr:cNvSpPr>
          <a:spLocks noChangeAspect="1"/>
        </xdr:cNvSpPr>
      </xdr:nvSpPr>
      <xdr:spPr>
        <a:xfrm>
          <a:off x="1257300" y="70866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28</xdr:row>
      <xdr:rowOff>0</xdr:rowOff>
    </xdr:from>
    <xdr:to>
      <xdr:col>2</xdr:col>
      <xdr:colOff>0</xdr:colOff>
      <xdr:row>29</xdr:row>
      <xdr:rowOff>0</xdr:rowOff>
    </xdr:to>
    <xdr:sp macro="[0]!ShowHide_Main_Click" textlink="">
      <xdr:nvSpPr>
        <xdr:cNvPr id="16" name="Rounded Rectangle 15" descr="Show Hide | Income Calculator | Bonus^1">
          <a:extLst>
            <a:ext uri="{FF2B5EF4-FFF2-40B4-BE49-F238E27FC236}">
              <a16:creationId xmlns:a16="http://schemas.microsoft.com/office/drawing/2014/main" id="{00000000-0008-0000-0000-000010000000}"/>
            </a:ext>
          </a:extLst>
        </xdr:cNvPr>
        <xdr:cNvSpPr/>
      </xdr:nvSpPr>
      <xdr:spPr>
        <a:xfrm>
          <a:off x="350520" y="88239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31</xdr:row>
      <xdr:rowOff>30480</xdr:rowOff>
    </xdr:from>
    <xdr:to>
      <xdr:col>2</xdr:col>
      <xdr:colOff>566612</xdr:colOff>
      <xdr:row>31</xdr:row>
      <xdr:rowOff>238952</xdr:rowOff>
    </xdr:to>
    <xdr:sp macro="[0]!CkUnckBoxes_Click" textlink="">
      <xdr:nvSpPr>
        <xdr:cNvPr id="17" name="Rectangle 16" descr="Ck Unck | Income Calculator | Bonus^1 | YTD | C">
          <a:extLst>
            <a:ext uri="{FF2B5EF4-FFF2-40B4-BE49-F238E27FC236}">
              <a16:creationId xmlns:a16="http://schemas.microsoft.com/office/drawing/2014/main" id="{00000000-0008-0000-0000-000011000000}"/>
            </a:ext>
          </a:extLst>
        </xdr:cNvPr>
        <xdr:cNvSpPr>
          <a:spLocks noChangeAspect="1"/>
        </xdr:cNvSpPr>
      </xdr:nvSpPr>
      <xdr:spPr>
        <a:xfrm>
          <a:off x="1257300" y="69342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32</xdr:row>
      <xdr:rowOff>30480</xdr:rowOff>
    </xdr:from>
    <xdr:to>
      <xdr:col>2</xdr:col>
      <xdr:colOff>566612</xdr:colOff>
      <xdr:row>32</xdr:row>
      <xdr:rowOff>238952</xdr:rowOff>
    </xdr:to>
    <xdr:sp macro="[0]!CkUnckBoxes_Click" textlink="">
      <xdr:nvSpPr>
        <xdr:cNvPr id="18" name="Rectangle 17" descr="Ck Unck | Income Calculator | Bonus^1 | Year1 | C">
          <a:extLst>
            <a:ext uri="{FF2B5EF4-FFF2-40B4-BE49-F238E27FC236}">
              <a16:creationId xmlns:a16="http://schemas.microsoft.com/office/drawing/2014/main" id="{00000000-0008-0000-0000-000012000000}"/>
            </a:ext>
          </a:extLst>
        </xdr:cNvPr>
        <xdr:cNvSpPr>
          <a:spLocks noChangeAspect="1"/>
        </xdr:cNvSpPr>
      </xdr:nvSpPr>
      <xdr:spPr>
        <a:xfrm>
          <a:off x="1257300" y="71932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33</xdr:row>
      <xdr:rowOff>30480</xdr:rowOff>
    </xdr:from>
    <xdr:to>
      <xdr:col>2</xdr:col>
      <xdr:colOff>566612</xdr:colOff>
      <xdr:row>33</xdr:row>
      <xdr:rowOff>238952</xdr:rowOff>
    </xdr:to>
    <xdr:sp macro="[0]!CkUnckBoxes_Click" textlink="">
      <xdr:nvSpPr>
        <xdr:cNvPr id="19" name="Rectangle 18" descr="Ck Unck | Income Calculator | Bonus^1 | Year2 | C">
          <a:extLst>
            <a:ext uri="{FF2B5EF4-FFF2-40B4-BE49-F238E27FC236}">
              <a16:creationId xmlns:a16="http://schemas.microsoft.com/office/drawing/2014/main" id="{00000000-0008-0000-0000-000013000000}"/>
            </a:ext>
          </a:extLst>
        </xdr:cNvPr>
        <xdr:cNvSpPr>
          <a:spLocks noChangeAspect="1"/>
        </xdr:cNvSpPr>
      </xdr:nvSpPr>
      <xdr:spPr>
        <a:xfrm>
          <a:off x="1257300" y="74523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37</xdr:row>
      <xdr:rowOff>0</xdr:rowOff>
    </xdr:from>
    <xdr:to>
      <xdr:col>2</xdr:col>
      <xdr:colOff>0</xdr:colOff>
      <xdr:row>38</xdr:row>
      <xdr:rowOff>0</xdr:rowOff>
    </xdr:to>
    <xdr:sp macro="[0]!ShowHide_Main_Click" textlink="">
      <xdr:nvSpPr>
        <xdr:cNvPr id="20" name="Rounded Rectangle 19" descr="Show Hide | Income Calculator | Commission^1">
          <a:extLst>
            <a:ext uri="{FF2B5EF4-FFF2-40B4-BE49-F238E27FC236}">
              <a16:creationId xmlns:a16="http://schemas.microsoft.com/office/drawing/2014/main" id="{00000000-0008-0000-0000-000014000000}"/>
            </a:ext>
          </a:extLst>
        </xdr:cNvPr>
        <xdr:cNvSpPr/>
      </xdr:nvSpPr>
      <xdr:spPr>
        <a:xfrm>
          <a:off x="350520" y="114147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40</xdr:row>
      <xdr:rowOff>30480</xdr:rowOff>
    </xdr:from>
    <xdr:to>
      <xdr:col>2</xdr:col>
      <xdr:colOff>566612</xdr:colOff>
      <xdr:row>40</xdr:row>
      <xdr:rowOff>238952</xdr:rowOff>
    </xdr:to>
    <xdr:sp macro="[0]!CkUnckBoxes_Click" textlink="">
      <xdr:nvSpPr>
        <xdr:cNvPr id="21" name="Rectangle 20" descr="Ck Unck | Income Calculator | Commission^1 | YTD | C">
          <a:extLst>
            <a:ext uri="{FF2B5EF4-FFF2-40B4-BE49-F238E27FC236}">
              <a16:creationId xmlns:a16="http://schemas.microsoft.com/office/drawing/2014/main" id="{00000000-0008-0000-0000-000015000000}"/>
            </a:ext>
          </a:extLst>
        </xdr:cNvPr>
        <xdr:cNvSpPr>
          <a:spLocks noChangeAspect="1"/>
        </xdr:cNvSpPr>
      </xdr:nvSpPr>
      <xdr:spPr>
        <a:xfrm>
          <a:off x="1257300" y="99441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41</xdr:row>
      <xdr:rowOff>30480</xdr:rowOff>
    </xdr:from>
    <xdr:to>
      <xdr:col>2</xdr:col>
      <xdr:colOff>566612</xdr:colOff>
      <xdr:row>41</xdr:row>
      <xdr:rowOff>238952</xdr:rowOff>
    </xdr:to>
    <xdr:sp macro="[0]!CkUnckBoxes_Click" textlink="">
      <xdr:nvSpPr>
        <xdr:cNvPr id="22" name="Rectangle 21" descr="Ck Unck | Income Calculator | Commission^1 | Year1 | C">
          <a:extLst>
            <a:ext uri="{FF2B5EF4-FFF2-40B4-BE49-F238E27FC236}">
              <a16:creationId xmlns:a16="http://schemas.microsoft.com/office/drawing/2014/main" id="{00000000-0008-0000-0000-000016000000}"/>
            </a:ext>
          </a:extLst>
        </xdr:cNvPr>
        <xdr:cNvSpPr>
          <a:spLocks noChangeAspect="1"/>
        </xdr:cNvSpPr>
      </xdr:nvSpPr>
      <xdr:spPr>
        <a:xfrm>
          <a:off x="1257300" y="102031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42</xdr:row>
      <xdr:rowOff>30480</xdr:rowOff>
    </xdr:from>
    <xdr:to>
      <xdr:col>2</xdr:col>
      <xdr:colOff>566612</xdr:colOff>
      <xdr:row>42</xdr:row>
      <xdr:rowOff>238952</xdr:rowOff>
    </xdr:to>
    <xdr:sp macro="[0]!CkUnckBoxes_Click" textlink="">
      <xdr:nvSpPr>
        <xdr:cNvPr id="23" name="Rectangle 22" descr="Ck Unck | Income Calculator | Commission^1 | Year2 | C">
          <a:extLst>
            <a:ext uri="{FF2B5EF4-FFF2-40B4-BE49-F238E27FC236}">
              <a16:creationId xmlns:a16="http://schemas.microsoft.com/office/drawing/2014/main" id="{00000000-0008-0000-0000-000017000000}"/>
            </a:ext>
          </a:extLst>
        </xdr:cNvPr>
        <xdr:cNvSpPr>
          <a:spLocks noChangeAspect="1"/>
        </xdr:cNvSpPr>
      </xdr:nvSpPr>
      <xdr:spPr>
        <a:xfrm>
          <a:off x="1257300" y="104622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46</xdr:row>
      <xdr:rowOff>0</xdr:rowOff>
    </xdr:from>
    <xdr:to>
      <xdr:col>2</xdr:col>
      <xdr:colOff>0</xdr:colOff>
      <xdr:row>47</xdr:row>
      <xdr:rowOff>0</xdr:rowOff>
    </xdr:to>
    <xdr:sp macro="[0]!ShowHide_Main_Click" textlink="">
      <xdr:nvSpPr>
        <xdr:cNvPr id="24" name="Rounded Rectangle 23" descr="Show Hide | Income Calculator | Other Income^1">
          <a:extLst>
            <a:ext uri="{FF2B5EF4-FFF2-40B4-BE49-F238E27FC236}">
              <a16:creationId xmlns:a16="http://schemas.microsoft.com/office/drawing/2014/main" id="{00000000-0008-0000-0000-000018000000}"/>
            </a:ext>
          </a:extLst>
        </xdr:cNvPr>
        <xdr:cNvSpPr/>
      </xdr:nvSpPr>
      <xdr:spPr>
        <a:xfrm>
          <a:off x="350520" y="139979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51</xdr:row>
      <xdr:rowOff>30480</xdr:rowOff>
    </xdr:from>
    <xdr:to>
      <xdr:col>2</xdr:col>
      <xdr:colOff>566612</xdr:colOff>
      <xdr:row>51</xdr:row>
      <xdr:rowOff>238952</xdr:rowOff>
    </xdr:to>
    <xdr:sp macro="[0]!CkUnckBoxes_Click" textlink="">
      <xdr:nvSpPr>
        <xdr:cNvPr id="25" name="Rectangle 24" descr="Ck Unck | Income Calculator | Other Income^1 | YTD | C">
          <a:extLst>
            <a:ext uri="{FF2B5EF4-FFF2-40B4-BE49-F238E27FC236}">
              <a16:creationId xmlns:a16="http://schemas.microsoft.com/office/drawing/2014/main" id="{00000000-0008-0000-0000-000019000000}"/>
            </a:ext>
          </a:extLst>
        </xdr:cNvPr>
        <xdr:cNvSpPr>
          <a:spLocks noChangeAspect="1"/>
        </xdr:cNvSpPr>
      </xdr:nvSpPr>
      <xdr:spPr>
        <a:xfrm>
          <a:off x="1257300" y="129540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52</xdr:row>
      <xdr:rowOff>30480</xdr:rowOff>
    </xdr:from>
    <xdr:to>
      <xdr:col>2</xdr:col>
      <xdr:colOff>566612</xdr:colOff>
      <xdr:row>52</xdr:row>
      <xdr:rowOff>238952</xdr:rowOff>
    </xdr:to>
    <xdr:sp macro="[0]!CkUnckBoxes_Click" textlink="">
      <xdr:nvSpPr>
        <xdr:cNvPr id="26" name="Rectangle 25" descr="Ck Unck | Income Calculator | Other Income^1 | Year1 | C">
          <a:extLst>
            <a:ext uri="{FF2B5EF4-FFF2-40B4-BE49-F238E27FC236}">
              <a16:creationId xmlns:a16="http://schemas.microsoft.com/office/drawing/2014/main" id="{00000000-0008-0000-0000-00001A000000}"/>
            </a:ext>
          </a:extLst>
        </xdr:cNvPr>
        <xdr:cNvSpPr>
          <a:spLocks noChangeAspect="1"/>
        </xdr:cNvSpPr>
      </xdr:nvSpPr>
      <xdr:spPr>
        <a:xfrm>
          <a:off x="1257300" y="132130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53</xdr:row>
      <xdr:rowOff>30480</xdr:rowOff>
    </xdr:from>
    <xdr:to>
      <xdr:col>2</xdr:col>
      <xdr:colOff>566612</xdr:colOff>
      <xdr:row>53</xdr:row>
      <xdr:rowOff>238952</xdr:rowOff>
    </xdr:to>
    <xdr:sp macro="[0]!CkUnckBoxes_Click" textlink="">
      <xdr:nvSpPr>
        <xdr:cNvPr id="27" name="Rectangle 26" descr="Ck Unck | Income Calculator | Other Income^1 | Year2 | C">
          <a:extLst>
            <a:ext uri="{FF2B5EF4-FFF2-40B4-BE49-F238E27FC236}">
              <a16:creationId xmlns:a16="http://schemas.microsoft.com/office/drawing/2014/main" id="{00000000-0008-0000-0000-00001B000000}"/>
            </a:ext>
          </a:extLst>
        </xdr:cNvPr>
        <xdr:cNvSpPr>
          <a:spLocks noChangeAspect="1"/>
        </xdr:cNvSpPr>
      </xdr:nvSpPr>
      <xdr:spPr>
        <a:xfrm>
          <a:off x="1257300" y="134721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690718</xdr:colOff>
      <xdr:row>31</xdr:row>
      <xdr:rowOff>139065</xdr:rowOff>
    </xdr:from>
    <xdr:to>
      <xdr:col>8</xdr:col>
      <xdr:colOff>803063</xdr:colOff>
      <xdr:row>31</xdr:row>
      <xdr:rowOff>252413</xdr:rowOff>
    </xdr:to>
    <xdr:sp macro="[0]!AnnualizeOrYTD_Click" textlink="">
      <xdr:nvSpPr>
        <xdr:cNvPr id="29" name="Freeform 28" descr="YTD | Income Calculator | Bonus^1 | YTD">
          <a:extLst>
            <a:ext uri="{FF2B5EF4-FFF2-40B4-BE49-F238E27FC236}">
              <a16:creationId xmlns:a16="http://schemas.microsoft.com/office/drawing/2014/main" id="{00000000-0008-0000-0000-00001D000000}"/>
            </a:ext>
          </a:extLst>
        </xdr:cNvPr>
        <xdr:cNvSpPr/>
      </xdr:nvSpPr>
      <xdr:spPr>
        <a:xfrm>
          <a:off x="6041651" y="9308465"/>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31</xdr:row>
      <xdr:rowOff>12382</xdr:rowOff>
    </xdr:from>
    <xdr:to>
      <xdr:col>8</xdr:col>
      <xdr:colOff>803063</xdr:colOff>
      <xdr:row>31</xdr:row>
      <xdr:rowOff>126682</xdr:rowOff>
    </xdr:to>
    <xdr:sp macro="[0]!AnnualizeOrYTD_Click" textlink="">
      <xdr:nvSpPr>
        <xdr:cNvPr id="30" name="Freeform 29" descr="Annualize | Income Calculator | Bonus^1 | YTD">
          <a:extLst>
            <a:ext uri="{FF2B5EF4-FFF2-40B4-BE49-F238E27FC236}">
              <a16:creationId xmlns:a16="http://schemas.microsoft.com/office/drawing/2014/main" id="{00000000-0008-0000-0000-00001E000000}"/>
            </a:ext>
          </a:extLst>
        </xdr:cNvPr>
        <xdr:cNvSpPr/>
      </xdr:nvSpPr>
      <xdr:spPr>
        <a:xfrm>
          <a:off x="6039696" y="9181782"/>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22</xdr:row>
      <xdr:rowOff>139383</xdr:rowOff>
    </xdr:from>
    <xdr:to>
      <xdr:col>8</xdr:col>
      <xdr:colOff>803063</xdr:colOff>
      <xdr:row>22</xdr:row>
      <xdr:rowOff>252731</xdr:rowOff>
    </xdr:to>
    <xdr:sp macro="[0]!AnnualizeOrYTD_Click" textlink="">
      <xdr:nvSpPr>
        <xdr:cNvPr id="31" name="Freeform 30" descr="YTD | Income Calculator | Overtime^1 | YTD">
          <a:extLst>
            <a:ext uri="{FF2B5EF4-FFF2-40B4-BE49-F238E27FC236}">
              <a16:creationId xmlns:a16="http://schemas.microsoft.com/office/drawing/2014/main" id="{00000000-0008-0000-0000-00001F000000}"/>
            </a:ext>
          </a:extLst>
        </xdr:cNvPr>
        <xdr:cNvSpPr/>
      </xdr:nvSpPr>
      <xdr:spPr>
        <a:xfrm>
          <a:off x="6041651" y="6671416"/>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22</xdr:row>
      <xdr:rowOff>12700</xdr:rowOff>
    </xdr:from>
    <xdr:to>
      <xdr:col>8</xdr:col>
      <xdr:colOff>803063</xdr:colOff>
      <xdr:row>22</xdr:row>
      <xdr:rowOff>127000</xdr:rowOff>
    </xdr:to>
    <xdr:sp macro="[0]!AnnualizeOrYTD_Click" textlink="">
      <xdr:nvSpPr>
        <xdr:cNvPr id="32" name="Freeform 31" descr="Annualize | Income Calculator | Overtime^1 | YTD">
          <a:extLst>
            <a:ext uri="{FF2B5EF4-FFF2-40B4-BE49-F238E27FC236}">
              <a16:creationId xmlns:a16="http://schemas.microsoft.com/office/drawing/2014/main" id="{00000000-0008-0000-0000-000020000000}"/>
            </a:ext>
          </a:extLst>
        </xdr:cNvPr>
        <xdr:cNvSpPr/>
      </xdr:nvSpPr>
      <xdr:spPr>
        <a:xfrm>
          <a:off x="6039696" y="6544733"/>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13</xdr:row>
      <xdr:rowOff>139383</xdr:rowOff>
    </xdr:from>
    <xdr:to>
      <xdr:col>8</xdr:col>
      <xdr:colOff>803063</xdr:colOff>
      <xdr:row>13</xdr:row>
      <xdr:rowOff>252731</xdr:rowOff>
    </xdr:to>
    <xdr:sp macro="[0]!AnnualizeOrYTD_Click" textlink="">
      <xdr:nvSpPr>
        <xdr:cNvPr id="33" name="Varies_Y^1" descr="YTD | Income Calculator | Base Pay^1 | YTD" hidden="1">
          <a:extLst>
            <a:ext uri="{FF2B5EF4-FFF2-40B4-BE49-F238E27FC236}">
              <a16:creationId xmlns:a16="http://schemas.microsoft.com/office/drawing/2014/main" id="{00000000-0008-0000-0000-000021000000}"/>
            </a:ext>
          </a:extLst>
        </xdr:cNvPr>
        <xdr:cNvSpPr/>
      </xdr:nvSpPr>
      <xdr:spPr>
        <a:xfrm>
          <a:off x="6041651" y="4034050"/>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13</xdr:row>
      <xdr:rowOff>12700</xdr:rowOff>
    </xdr:from>
    <xdr:to>
      <xdr:col>8</xdr:col>
      <xdr:colOff>803063</xdr:colOff>
      <xdr:row>13</xdr:row>
      <xdr:rowOff>127000</xdr:rowOff>
    </xdr:to>
    <xdr:sp macro="[0]!AnnualizeOrYTD_Click" textlink="">
      <xdr:nvSpPr>
        <xdr:cNvPr id="38" name="Varies_A^1" descr="Annualize | Income Calculator | Base Pay^1 | YTD" hidden="1">
          <a:extLst>
            <a:ext uri="{FF2B5EF4-FFF2-40B4-BE49-F238E27FC236}">
              <a16:creationId xmlns:a16="http://schemas.microsoft.com/office/drawing/2014/main" id="{00000000-0008-0000-0000-000026000000}"/>
            </a:ext>
          </a:extLst>
        </xdr:cNvPr>
        <xdr:cNvSpPr/>
      </xdr:nvSpPr>
      <xdr:spPr>
        <a:xfrm>
          <a:off x="6039696" y="3907367"/>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687755</xdr:colOff>
      <xdr:row>40</xdr:row>
      <xdr:rowOff>141923</xdr:rowOff>
    </xdr:from>
    <xdr:to>
      <xdr:col>8</xdr:col>
      <xdr:colOff>800100</xdr:colOff>
      <xdr:row>40</xdr:row>
      <xdr:rowOff>255271</xdr:rowOff>
    </xdr:to>
    <xdr:sp macro="[0]!AnnualizeOrYTD_Click" textlink="">
      <xdr:nvSpPr>
        <xdr:cNvPr id="34" name="Freeform 33" descr="YTD | Income Calculator | Commission^1 | YTD">
          <a:extLst>
            <a:ext uri="{FF2B5EF4-FFF2-40B4-BE49-F238E27FC236}">
              <a16:creationId xmlns:a16="http://schemas.microsoft.com/office/drawing/2014/main" id="{00000000-0008-0000-0000-000022000000}"/>
            </a:ext>
          </a:extLst>
        </xdr:cNvPr>
        <xdr:cNvSpPr/>
      </xdr:nvSpPr>
      <xdr:spPr>
        <a:xfrm>
          <a:off x="6036995" y="119681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685800</xdr:colOff>
      <xdr:row>40</xdr:row>
      <xdr:rowOff>15240</xdr:rowOff>
    </xdr:from>
    <xdr:to>
      <xdr:col>8</xdr:col>
      <xdr:colOff>800100</xdr:colOff>
      <xdr:row>40</xdr:row>
      <xdr:rowOff>129540</xdr:rowOff>
    </xdr:to>
    <xdr:sp macro="[0]!AnnualizeOrYTD_Click" textlink="">
      <xdr:nvSpPr>
        <xdr:cNvPr id="35" name="Freeform 34" descr="Annualize | Income Calculator | Commission^1 | YTD">
          <a:extLst>
            <a:ext uri="{FF2B5EF4-FFF2-40B4-BE49-F238E27FC236}">
              <a16:creationId xmlns:a16="http://schemas.microsoft.com/office/drawing/2014/main" id="{00000000-0008-0000-0000-000023000000}"/>
            </a:ext>
          </a:extLst>
        </xdr:cNvPr>
        <xdr:cNvSpPr/>
      </xdr:nvSpPr>
      <xdr:spPr>
        <a:xfrm>
          <a:off x="6035040" y="118414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672515</xdr:colOff>
      <xdr:row>51</xdr:row>
      <xdr:rowOff>134303</xdr:rowOff>
    </xdr:from>
    <xdr:to>
      <xdr:col>8</xdr:col>
      <xdr:colOff>784860</xdr:colOff>
      <xdr:row>51</xdr:row>
      <xdr:rowOff>247651</xdr:rowOff>
    </xdr:to>
    <xdr:sp macro="[0]!AnnualizeOrYTD_Click" textlink="">
      <xdr:nvSpPr>
        <xdr:cNvPr id="36" name="Freeform 35" descr="YTD | Income Calculator | Other Income^1 | YTD">
          <a:extLst>
            <a:ext uri="{FF2B5EF4-FFF2-40B4-BE49-F238E27FC236}">
              <a16:creationId xmlns:a16="http://schemas.microsoft.com/office/drawing/2014/main" id="{00000000-0008-0000-0000-000024000000}"/>
            </a:ext>
          </a:extLst>
        </xdr:cNvPr>
        <xdr:cNvSpPr/>
      </xdr:nvSpPr>
      <xdr:spPr>
        <a:xfrm>
          <a:off x="6021755" y="1497044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670560</xdr:colOff>
      <xdr:row>51</xdr:row>
      <xdr:rowOff>15240</xdr:rowOff>
    </xdr:from>
    <xdr:to>
      <xdr:col>8</xdr:col>
      <xdr:colOff>784860</xdr:colOff>
      <xdr:row>51</xdr:row>
      <xdr:rowOff>129540</xdr:rowOff>
    </xdr:to>
    <xdr:sp macro="[0]!AnnualizeOrYTD_Click" textlink="">
      <xdr:nvSpPr>
        <xdr:cNvPr id="37" name="Freeform 36" descr="Annualize | Income Calculator | Other Income^1 | YTD">
          <a:extLst>
            <a:ext uri="{FF2B5EF4-FFF2-40B4-BE49-F238E27FC236}">
              <a16:creationId xmlns:a16="http://schemas.microsoft.com/office/drawing/2014/main" id="{00000000-0008-0000-0000-000025000000}"/>
            </a:ext>
          </a:extLst>
        </xdr:cNvPr>
        <xdr:cNvSpPr/>
      </xdr:nvSpPr>
      <xdr:spPr>
        <a:xfrm>
          <a:off x="6019800" y="148513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45720</xdr:colOff>
      <xdr:row>58</xdr:row>
      <xdr:rowOff>30480</xdr:rowOff>
    </xdr:from>
    <xdr:to>
      <xdr:col>8</xdr:col>
      <xdr:colOff>830580</xdr:colOff>
      <xdr:row>58</xdr:row>
      <xdr:rowOff>259080</xdr:rowOff>
    </xdr:to>
    <xdr:sp macro="" textlink="">
      <xdr:nvSpPr>
        <xdr:cNvPr id="2" name="Rounded Rectangle 1" descr="Total Row | Income Calculator | Employer^1">
          <a:extLst>
            <a:ext uri="{FF2B5EF4-FFF2-40B4-BE49-F238E27FC236}">
              <a16:creationId xmlns:a16="http://schemas.microsoft.com/office/drawing/2014/main" id="{00000000-0008-0000-0000-000002000000}"/>
            </a:ext>
          </a:extLst>
        </xdr:cNvPr>
        <xdr:cNvSpPr/>
      </xdr:nvSpPr>
      <xdr:spPr>
        <a:xfrm>
          <a:off x="5554980" y="17602200"/>
          <a:ext cx="784860" cy="2286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0</xdr:colOff>
      <xdr:row>220</xdr:row>
      <xdr:rowOff>0</xdr:rowOff>
    </xdr:from>
    <xdr:to>
      <xdr:col>2</xdr:col>
      <xdr:colOff>0</xdr:colOff>
      <xdr:row>221</xdr:row>
      <xdr:rowOff>0</xdr:rowOff>
    </xdr:to>
    <xdr:sp macro="[0]!ShowHide_Main_Click" textlink="">
      <xdr:nvSpPr>
        <xdr:cNvPr id="72" name="Rounded Rectangle 71" descr="Show Hide | Income Calculator | Taxable^1">
          <a:extLst>
            <a:ext uri="{FF2B5EF4-FFF2-40B4-BE49-F238E27FC236}">
              <a16:creationId xmlns:a16="http://schemas.microsoft.com/office/drawing/2014/main" id="{00000000-0008-0000-0000-000048000000}"/>
            </a:ext>
          </a:extLst>
        </xdr:cNvPr>
        <xdr:cNvSpPr/>
      </xdr:nvSpPr>
      <xdr:spPr>
        <a:xfrm>
          <a:off x="350520" y="6121908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223</xdr:row>
      <xdr:rowOff>30480</xdr:rowOff>
    </xdr:from>
    <xdr:to>
      <xdr:col>2</xdr:col>
      <xdr:colOff>574232</xdr:colOff>
      <xdr:row>223</xdr:row>
      <xdr:rowOff>238952</xdr:rowOff>
    </xdr:to>
    <xdr:sp macro="[0]!CkUnckBoxes_Click" textlink="">
      <xdr:nvSpPr>
        <xdr:cNvPr id="73" name="Rectangle 72" descr="Ck Unck | Income Calculator | Taxable^1 | Rate of Pay | A" title="BasePayTitle">
          <a:extLst>
            <a:ext uri="{FF2B5EF4-FFF2-40B4-BE49-F238E27FC236}">
              <a16:creationId xmlns:a16="http://schemas.microsoft.com/office/drawing/2014/main" id="{00000000-0008-0000-0000-000049000000}"/>
            </a:ext>
          </a:extLst>
        </xdr:cNvPr>
        <xdr:cNvSpPr>
          <a:spLocks noChangeAspect="1"/>
        </xdr:cNvSpPr>
      </xdr:nvSpPr>
      <xdr:spPr>
        <a:xfrm>
          <a:off x="1005840" y="28498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225</xdr:row>
      <xdr:rowOff>30480</xdr:rowOff>
    </xdr:from>
    <xdr:to>
      <xdr:col>2</xdr:col>
      <xdr:colOff>566612</xdr:colOff>
      <xdr:row>225</xdr:row>
      <xdr:rowOff>238952</xdr:rowOff>
    </xdr:to>
    <xdr:sp macro="[0]!CkUnckBoxes_Click" textlink="">
      <xdr:nvSpPr>
        <xdr:cNvPr id="74" name="Rectangle 73" descr="Ck Unck | Income Calculator | Taxable^1 | YTD | A">
          <a:extLst>
            <a:ext uri="{FF2B5EF4-FFF2-40B4-BE49-F238E27FC236}">
              <a16:creationId xmlns:a16="http://schemas.microsoft.com/office/drawing/2014/main" id="{00000000-0008-0000-0000-00004A000000}"/>
            </a:ext>
          </a:extLst>
        </xdr:cNvPr>
        <xdr:cNvSpPr>
          <a:spLocks noChangeAspect="1"/>
        </xdr:cNvSpPr>
      </xdr:nvSpPr>
      <xdr:spPr>
        <a:xfrm>
          <a:off x="998220" y="35052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226</xdr:row>
      <xdr:rowOff>30480</xdr:rowOff>
    </xdr:from>
    <xdr:to>
      <xdr:col>2</xdr:col>
      <xdr:colOff>566612</xdr:colOff>
      <xdr:row>226</xdr:row>
      <xdr:rowOff>238952</xdr:rowOff>
    </xdr:to>
    <xdr:sp macro="[0]!CkUnckBoxes_Click" textlink="">
      <xdr:nvSpPr>
        <xdr:cNvPr id="75" name="Rectangle 74" descr="Ck Unck | Income Calculator | Taxable^1 | Year1 | A">
          <a:extLst>
            <a:ext uri="{FF2B5EF4-FFF2-40B4-BE49-F238E27FC236}">
              <a16:creationId xmlns:a16="http://schemas.microsoft.com/office/drawing/2014/main" id="{00000000-0008-0000-0000-00004B000000}"/>
            </a:ext>
          </a:extLst>
        </xdr:cNvPr>
        <xdr:cNvSpPr>
          <a:spLocks noChangeAspect="1"/>
        </xdr:cNvSpPr>
      </xdr:nvSpPr>
      <xdr:spPr>
        <a:xfrm>
          <a:off x="998220" y="37642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227</xdr:row>
      <xdr:rowOff>30480</xdr:rowOff>
    </xdr:from>
    <xdr:to>
      <xdr:col>2</xdr:col>
      <xdr:colOff>566612</xdr:colOff>
      <xdr:row>227</xdr:row>
      <xdr:rowOff>238952</xdr:rowOff>
    </xdr:to>
    <xdr:sp macro="[0]!CkUnckBoxes_Click" textlink="">
      <xdr:nvSpPr>
        <xdr:cNvPr id="76" name="Rectangle 75" descr="Ck Unck | Income Calculator | Taxable^1 | Year2 | A">
          <a:extLst>
            <a:ext uri="{FF2B5EF4-FFF2-40B4-BE49-F238E27FC236}">
              <a16:creationId xmlns:a16="http://schemas.microsoft.com/office/drawing/2014/main" id="{00000000-0008-0000-0000-00004C000000}"/>
            </a:ext>
          </a:extLst>
        </xdr:cNvPr>
        <xdr:cNvSpPr>
          <a:spLocks noChangeAspect="1"/>
        </xdr:cNvSpPr>
      </xdr:nvSpPr>
      <xdr:spPr>
        <a:xfrm>
          <a:off x="998220" y="40233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231</xdr:row>
      <xdr:rowOff>0</xdr:rowOff>
    </xdr:from>
    <xdr:to>
      <xdr:col>2</xdr:col>
      <xdr:colOff>0</xdr:colOff>
      <xdr:row>232</xdr:row>
      <xdr:rowOff>0</xdr:rowOff>
    </xdr:to>
    <xdr:sp macro="[0]!ShowHide_Main_Click" textlink="">
      <xdr:nvSpPr>
        <xdr:cNvPr id="77" name="Rounded Rectangle 76" descr="Show Hide | Income Calculator | Non-Taxable^1">
          <a:extLst>
            <a:ext uri="{FF2B5EF4-FFF2-40B4-BE49-F238E27FC236}">
              <a16:creationId xmlns:a16="http://schemas.microsoft.com/office/drawing/2014/main" id="{00000000-0008-0000-0000-00004D000000}"/>
            </a:ext>
          </a:extLst>
        </xdr:cNvPr>
        <xdr:cNvSpPr/>
      </xdr:nvSpPr>
      <xdr:spPr>
        <a:xfrm>
          <a:off x="350520" y="644499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234</xdr:row>
      <xdr:rowOff>121920</xdr:rowOff>
    </xdr:from>
    <xdr:to>
      <xdr:col>2</xdr:col>
      <xdr:colOff>566612</xdr:colOff>
      <xdr:row>234</xdr:row>
      <xdr:rowOff>330392</xdr:rowOff>
    </xdr:to>
    <xdr:sp macro="[0]!CkUnckBoxes_Click" textlink="">
      <xdr:nvSpPr>
        <xdr:cNvPr id="78" name="Rectangle 77" descr="Ck Unck | Income Calculator | Non-Taxable^1 | Gross 1099 | B">
          <a:extLst>
            <a:ext uri="{FF2B5EF4-FFF2-40B4-BE49-F238E27FC236}">
              <a16:creationId xmlns:a16="http://schemas.microsoft.com/office/drawing/2014/main" id="{00000000-0008-0000-0000-00004E000000}"/>
            </a:ext>
          </a:extLst>
        </xdr:cNvPr>
        <xdr:cNvSpPr>
          <a:spLocks noChangeAspect="1"/>
        </xdr:cNvSpPr>
      </xdr:nvSpPr>
      <xdr:spPr>
        <a:xfrm>
          <a:off x="998220" y="384733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236</xdr:row>
      <xdr:rowOff>91440</xdr:rowOff>
    </xdr:from>
    <xdr:to>
      <xdr:col>2</xdr:col>
      <xdr:colOff>566612</xdr:colOff>
      <xdr:row>236</xdr:row>
      <xdr:rowOff>299912</xdr:rowOff>
    </xdr:to>
    <xdr:sp macro="[0]!CkUnckBoxes_Click" textlink="">
      <xdr:nvSpPr>
        <xdr:cNvPr id="79" name="Rectangle 78" descr="Ck Unck | Income Calculator | Non-Taxable^1 | Eligible | B">
          <a:extLst>
            <a:ext uri="{FF2B5EF4-FFF2-40B4-BE49-F238E27FC236}">
              <a16:creationId xmlns:a16="http://schemas.microsoft.com/office/drawing/2014/main" id="{00000000-0008-0000-0000-00004F000000}"/>
            </a:ext>
          </a:extLst>
        </xdr:cNvPr>
        <xdr:cNvSpPr>
          <a:spLocks noChangeAspect="1"/>
        </xdr:cNvSpPr>
      </xdr:nvSpPr>
      <xdr:spPr>
        <a:xfrm>
          <a:off x="998220" y="238734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238</xdr:row>
      <xdr:rowOff>106680</xdr:rowOff>
    </xdr:from>
    <xdr:to>
      <xdr:col>2</xdr:col>
      <xdr:colOff>566612</xdr:colOff>
      <xdr:row>238</xdr:row>
      <xdr:rowOff>315152</xdr:rowOff>
    </xdr:to>
    <xdr:sp macro="[0]!CkUnckBoxes_Click" textlink="">
      <xdr:nvSpPr>
        <xdr:cNvPr id="80" name="Rectangle 79" descr="Ck Unck | Income Calculator | Non-Taxable^1 | Current | B">
          <a:extLst>
            <a:ext uri="{FF2B5EF4-FFF2-40B4-BE49-F238E27FC236}">
              <a16:creationId xmlns:a16="http://schemas.microsoft.com/office/drawing/2014/main" id="{00000000-0008-0000-0000-000050000000}"/>
            </a:ext>
          </a:extLst>
        </xdr:cNvPr>
        <xdr:cNvSpPr>
          <a:spLocks noChangeAspect="1"/>
        </xdr:cNvSpPr>
      </xdr:nvSpPr>
      <xdr:spPr>
        <a:xfrm>
          <a:off x="998220" y="237820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235</xdr:row>
      <xdr:rowOff>129540</xdr:rowOff>
    </xdr:from>
    <xdr:to>
      <xdr:col>2</xdr:col>
      <xdr:colOff>566612</xdr:colOff>
      <xdr:row>235</xdr:row>
      <xdr:rowOff>338012</xdr:rowOff>
    </xdr:to>
    <xdr:sp macro="[0]!CkUnckBoxes_Click" textlink="">
      <xdr:nvSpPr>
        <xdr:cNvPr id="91" name="Rectangle 90" descr="Ck Unck | Income Calculator | Non-Taxable^1 | Personal Taxable | B">
          <a:extLst>
            <a:ext uri="{FF2B5EF4-FFF2-40B4-BE49-F238E27FC236}">
              <a16:creationId xmlns:a16="http://schemas.microsoft.com/office/drawing/2014/main" id="{00000000-0008-0000-0000-00005B000000}"/>
            </a:ext>
          </a:extLst>
        </xdr:cNvPr>
        <xdr:cNvSpPr>
          <a:spLocks noChangeAspect="1"/>
        </xdr:cNvSpPr>
      </xdr:nvSpPr>
      <xdr:spPr>
        <a:xfrm>
          <a:off x="998220" y="389534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680135</xdr:colOff>
      <xdr:row>225</xdr:row>
      <xdr:rowOff>134303</xdr:rowOff>
    </xdr:from>
    <xdr:to>
      <xdr:col>8</xdr:col>
      <xdr:colOff>792480</xdr:colOff>
      <xdr:row>225</xdr:row>
      <xdr:rowOff>247651</xdr:rowOff>
    </xdr:to>
    <xdr:sp macro="[0]!AnnualizeOrYTD_Click" textlink="">
      <xdr:nvSpPr>
        <xdr:cNvPr id="55" name="Freeform 54" descr="YTD | Income Calculator | Taxable^1 | YTD">
          <a:extLst>
            <a:ext uri="{FF2B5EF4-FFF2-40B4-BE49-F238E27FC236}">
              <a16:creationId xmlns:a16="http://schemas.microsoft.com/office/drawing/2014/main" id="{00000000-0008-0000-0000-000037000000}"/>
            </a:ext>
          </a:extLst>
        </xdr:cNvPr>
        <xdr:cNvSpPr/>
      </xdr:nvSpPr>
      <xdr:spPr>
        <a:xfrm>
          <a:off x="6425615" y="203501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678180</xdr:colOff>
      <xdr:row>225</xdr:row>
      <xdr:rowOff>15240</xdr:rowOff>
    </xdr:from>
    <xdr:to>
      <xdr:col>8</xdr:col>
      <xdr:colOff>792480</xdr:colOff>
      <xdr:row>225</xdr:row>
      <xdr:rowOff>129540</xdr:rowOff>
    </xdr:to>
    <xdr:sp macro="[0]!AnnualizeOrYTD_Click" textlink="">
      <xdr:nvSpPr>
        <xdr:cNvPr id="56" name="Freeform 55" descr="Annualize | Income Calculator | Taxable^1 | YTD">
          <a:extLst>
            <a:ext uri="{FF2B5EF4-FFF2-40B4-BE49-F238E27FC236}">
              <a16:creationId xmlns:a16="http://schemas.microsoft.com/office/drawing/2014/main" id="{00000000-0008-0000-0000-000038000000}"/>
            </a:ext>
          </a:extLst>
        </xdr:cNvPr>
        <xdr:cNvSpPr/>
      </xdr:nvSpPr>
      <xdr:spPr>
        <a:xfrm>
          <a:off x="6423660" y="2023110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2</xdr:col>
      <xdr:colOff>358140</xdr:colOff>
      <xdr:row>239</xdr:row>
      <xdr:rowOff>106680</xdr:rowOff>
    </xdr:from>
    <xdr:to>
      <xdr:col>2</xdr:col>
      <xdr:colOff>566612</xdr:colOff>
      <xdr:row>239</xdr:row>
      <xdr:rowOff>315152</xdr:rowOff>
    </xdr:to>
    <xdr:sp macro="[0]!CkUnckBoxes_Click" textlink="">
      <xdr:nvSpPr>
        <xdr:cNvPr id="48" name="Rectangle 47" descr="Ck Unck | Income Calculator | Non-Taxable^1 | Monthly Taxable | B">
          <a:extLst>
            <a:ext uri="{FF2B5EF4-FFF2-40B4-BE49-F238E27FC236}">
              <a16:creationId xmlns:a16="http://schemas.microsoft.com/office/drawing/2014/main" id="{00000000-0008-0000-0000-000030000000}"/>
            </a:ext>
          </a:extLst>
        </xdr:cNvPr>
        <xdr:cNvSpPr>
          <a:spLocks noChangeAspect="1"/>
        </xdr:cNvSpPr>
      </xdr:nvSpPr>
      <xdr:spPr>
        <a:xfrm>
          <a:off x="998220" y="242011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240</xdr:row>
      <xdr:rowOff>114300</xdr:rowOff>
    </xdr:from>
    <xdr:to>
      <xdr:col>2</xdr:col>
      <xdr:colOff>566612</xdr:colOff>
      <xdr:row>240</xdr:row>
      <xdr:rowOff>322772</xdr:rowOff>
    </xdr:to>
    <xdr:sp macro="[0]!CkUnckBoxes_Click" textlink="">
      <xdr:nvSpPr>
        <xdr:cNvPr id="49" name="Rectangle 48" descr="Ck Unck | Income Calculator | Non-Taxable^1 | Monthly Eligible | B">
          <a:extLst>
            <a:ext uri="{FF2B5EF4-FFF2-40B4-BE49-F238E27FC236}">
              <a16:creationId xmlns:a16="http://schemas.microsoft.com/office/drawing/2014/main" id="{00000000-0008-0000-0000-000031000000}"/>
            </a:ext>
          </a:extLst>
        </xdr:cNvPr>
        <xdr:cNvSpPr>
          <a:spLocks noChangeAspect="1"/>
        </xdr:cNvSpPr>
      </xdr:nvSpPr>
      <xdr:spPr>
        <a:xfrm>
          <a:off x="998220" y="246278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61</xdr:row>
      <xdr:rowOff>0</xdr:rowOff>
    </xdr:from>
    <xdr:to>
      <xdr:col>2</xdr:col>
      <xdr:colOff>0</xdr:colOff>
      <xdr:row>62</xdr:row>
      <xdr:rowOff>0</xdr:rowOff>
    </xdr:to>
    <xdr:sp macro="[0]!ShowHide_Main_Click" textlink="">
      <xdr:nvSpPr>
        <xdr:cNvPr id="50" name="Rounded Rectangle 49" descr="Show Hide | Income Calculator | Base Pay^2">
          <a:extLst>
            <a:ext uri="{FF2B5EF4-FFF2-40B4-BE49-F238E27FC236}">
              <a16:creationId xmlns:a16="http://schemas.microsoft.com/office/drawing/2014/main" id="{00000000-0008-0000-0000-000032000000}"/>
            </a:ext>
          </a:extLst>
        </xdr:cNvPr>
        <xdr:cNvSpPr/>
      </xdr:nvSpPr>
      <xdr:spPr>
        <a:xfrm>
          <a:off x="350520" y="17967960"/>
          <a:ext cx="297180" cy="251460"/>
        </a:xfrm>
        <a:prstGeom prst="roundRect">
          <a:avLst/>
        </a:prstGeom>
        <a:solidFill>
          <a:srgbClr val="D9D9D9"/>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X</a:t>
          </a:r>
        </a:p>
      </xdr:txBody>
    </xdr:sp>
    <xdr:clientData/>
  </xdr:twoCellAnchor>
  <xdr:twoCellAnchor>
    <xdr:from>
      <xdr:col>2</xdr:col>
      <xdr:colOff>365760</xdr:colOff>
      <xdr:row>64</xdr:row>
      <xdr:rowOff>30480</xdr:rowOff>
    </xdr:from>
    <xdr:to>
      <xdr:col>2</xdr:col>
      <xdr:colOff>574232</xdr:colOff>
      <xdr:row>64</xdr:row>
      <xdr:rowOff>238952</xdr:rowOff>
    </xdr:to>
    <xdr:sp macro="[0]!CkUnckBoxes_Click" textlink="">
      <xdr:nvSpPr>
        <xdr:cNvPr id="51" name="Rectangle 50" descr="Ck Unck | Income Calculator | Base Pay^2 | Rate of Pay | A" title="BasePayTitle">
          <a:extLst>
            <a:ext uri="{FF2B5EF4-FFF2-40B4-BE49-F238E27FC236}">
              <a16:creationId xmlns:a16="http://schemas.microsoft.com/office/drawing/2014/main" id="{00000000-0008-0000-0000-000033000000}"/>
            </a:ext>
          </a:extLst>
        </xdr:cNvPr>
        <xdr:cNvSpPr>
          <a:spLocks noChangeAspect="1"/>
        </xdr:cNvSpPr>
      </xdr:nvSpPr>
      <xdr:spPr>
        <a:xfrm>
          <a:off x="1005840" y="46786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66</xdr:row>
      <xdr:rowOff>30480</xdr:rowOff>
    </xdr:from>
    <xdr:to>
      <xdr:col>2</xdr:col>
      <xdr:colOff>566612</xdr:colOff>
      <xdr:row>66</xdr:row>
      <xdr:rowOff>238952</xdr:rowOff>
    </xdr:to>
    <xdr:sp macro="[0]!CkUnckBoxes_Click" textlink="">
      <xdr:nvSpPr>
        <xdr:cNvPr id="52" name="Rectangle 51" descr="Ck Unck | Income Calculator | Base Pay^2 | YTD | A">
          <a:extLst>
            <a:ext uri="{FF2B5EF4-FFF2-40B4-BE49-F238E27FC236}">
              <a16:creationId xmlns:a16="http://schemas.microsoft.com/office/drawing/2014/main" id="{00000000-0008-0000-0000-000034000000}"/>
            </a:ext>
          </a:extLst>
        </xdr:cNvPr>
        <xdr:cNvSpPr>
          <a:spLocks noChangeAspect="1"/>
        </xdr:cNvSpPr>
      </xdr:nvSpPr>
      <xdr:spPr>
        <a:xfrm>
          <a:off x="998220" y="53340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67</xdr:row>
      <xdr:rowOff>30480</xdr:rowOff>
    </xdr:from>
    <xdr:to>
      <xdr:col>2</xdr:col>
      <xdr:colOff>566612</xdr:colOff>
      <xdr:row>67</xdr:row>
      <xdr:rowOff>238952</xdr:rowOff>
    </xdr:to>
    <xdr:sp macro="[0]!CkUnckBoxes_Click" textlink="">
      <xdr:nvSpPr>
        <xdr:cNvPr id="53" name="Rectangle 52" descr="Ck Unck | Income Calculator | Base Pay^2 | Year1 | A">
          <a:extLst>
            <a:ext uri="{FF2B5EF4-FFF2-40B4-BE49-F238E27FC236}">
              <a16:creationId xmlns:a16="http://schemas.microsoft.com/office/drawing/2014/main" id="{00000000-0008-0000-0000-000035000000}"/>
            </a:ext>
          </a:extLst>
        </xdr:cNvPr>
        <xdr:cNvSpPr>
          <a:spLocks noChangeAspect="1"/>
        </xdr:cNvSpPr>
      </xdr:nvSpPr>
      <xdr:spPr>
        <a:xfrm>
          <a:off x="998220" y="55930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68</xdr:row>
      <xdr:rowOff>30480</xdr:rowOff>
    </xdr:from>
    <xdr:to>
      <xdr:col>2</xdr:col>
      <xdr:colOff>566612</xdr:colOff>
      <xdr:row>68</xdr:row>
      <xdr:rowOff>238952</xdr:rowOff>
    </xdr:to>
    <xdr:sp macro="[0]!CkUnckBoxes_Click" textlink="">
      <xdr:nvSpPr>
        <xdr:cNvPr id="54" name="Rectangle 53" descr="Ck Unck | Income Calculator | Base Pay^2 | Year2 | A">
          <a:extLst>
            <a:ext uri="{FF2B5EF4-FFF2-40B4-BE49-F238E27FC236}">
              <a16:creationId xmlns:a16="http://schemas.microsoft.com/office/drawing/2014/main" id="{00000000-0008-0000-0000-000036000000}"/>
            </a:ext>
          </a:extLst>
        </xdr:cNvPr>
        <xdr:cNvSpPr>
          <a:spLocks noChangeAspect="1"/>
        </xdr:cNvSpPr>
      </xdr:nvSpPr>
      <xdr:spPr>
        <a:xfrm>
          <a:off x="998220" y="58521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72</xdr:row>
      <xdr:rowOff>0</xdr:rowOff>
    </xdr:from>
    <xdr:to>
      <xdr:col>2</xdr:col>
      <xdr:colOff>0</xdr:colOff>
      <xdr:row>73</xdr:row>
      <xdr:rowOff>0</xdr:rowOff>
    </xdr:to>
    <xdr:sp macro="[0]!ShowHide_Main_Click" textlink="">
      <xdr:nvSpPr>
        <xdr:cNvPr id="57" name="Rounded Rectangle 56" descr="Show Hide | Income Calculator | Overtime^2">
          <a:extLst>
            <a:ext uri="{FF2B5EF4-FFF2-40B4-BE49-F238E27FC236}">
              <a16:creationId xmlns:a16="http://schemas.microsoft.com/office/drawing/2014/main" id="{00000000-0008-0000-0000-000039000000}"/>
            </a:ext>
          </a:extLst>
        </xdr:cNvPr>
        <xdr:cNvSpPr/>
      </xdr:nvSpPr>
      <xdr:spPr>
        <a:xfrm>
          <a:off x="350520" y="211607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75</xdr:row>
      <xdr:rowOff>30480</xdr:rowOff>
    </xdr:from>
    <xdr:to>
      <xdr:col>2</xdr:col>
      <xdr:colOff>566612</xdr:colOff>
      <xdr:row>75</xdr:row>
      <xdr:rowOff>238952</xdr:rowOff>
    </xdr:to>
    <xdr:sp macro="[0]!CkUnckBoxes_Click" textlink="">
      <xdr:nvSpPr>
        <xdr:cNvPr id="58" name="Rectangle 57" descr="Ck Unck | Income Calculator | Overtime^2 | YTD | C">
          <a:extLst>
            <a:ext uri="{FF2B5EF4-FFF2-40B4-BE49-F238E27FC236}">
              <a16:creationId xmlns:a16="http://schemas.microsoft.com/office/drawing/2014/main" id="{00000000-0008-0000-0000-00003A000000}"/>
            </a:ext>
          </a:extLst>
        </xdr:cNvPr>
        <xdr:cNvSpPr>
          <a:spLocks noChangeAspect="1"/>
        </xdr:cNvSpPr>
      </xdr:nvSpPr>
      <xdr:spPr>
        <a:xfrm>
          <a:off x="998220" y="79171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76</xdr:row>
      <xdr:rowOff>30480</xdr:rowOff>
    </xdr:from>
    <xdr:to>
      <xdr:col>2</xdr:col>
      <xdr:colOff>566612</xdr:colOff>
      <xdr:row>76</xdr:row>
      <xdr:rowOff>238952</xdr:rowOff>
    </xdr:to>
    <xdr:sp macro="[0]!CkUnckBoxes_Click" textlink="">
      <xdr:nvSpPr>
        <xdr:cNvPr id="59" name="Rectangle 58" descr="Ck Unck | Income Calculator | Overtime^2 | Year1 | C">
          <a:extLst>
            <a:ext uri="{FF2B5EF4-FFF2-40B4-BE49-F238E27FC236}">
              <a16:creationId xmlns:a16="http://schemas.microsoft.com/office/drawing/2014/main" id="{00000000-0008-0000-0000-00003B000000}"/>
            </a:ext>
          </a:extLst>
        </xdr:cNvPr>
        <xdr:cNvSpPr>
          <a:spLocks noChangeAspect="1"/>
        </xdr:cNvSpPr>
      </xdr:nvSpPr>
      <xdr:spPr>
        <a:xfrm>
          <a:off x="998220" y="81762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77</xdr:row>
      <xdr:rowOff>30480</xdr:rowOff>
    </xdr:from>
    <xdr:to>
      <xdr:col>2</xdr:col>
      <xdr:colOff>566612</xdr:colOff>
      <xdr:row>77</xdr:row>
      <xdr:rowOff>238952</xdr:rowOff>
    </xdr:to>
    <xdr:sp macro="[0]!CkUnckBoxes_Click" textlink="">
      <xdr:nvSpPr>
        <xdr:cNvPr id="60" name="Rectangle 59" descr="Ck Unck | Income Calculator | Overtime^2 | Year2 | C">
          <a:extLst>
            <a:ext uri="{FF2B5EF4-FFF2-40B4-BE49-F238E27FC236}">
              <a16:creationId xmlns:a16="http://schemas.microsoft.com/office/drawing/2014/main" id="{00000000-0008-0000-0000-00003C000000}"/>
            </a:ext>
          </a:extLst>
        </xdr:cNvPr>
        <xdr:cNvSpPr>
          <a:spLocks noChangeAspect="1"/>
        </xdr:cNvSpPr>
      </xdr:nvSpPr>
      <xdr:spPr>
        <a:xfrm>
          <a:off x="998220" y="84353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81</xdr:row>
      <xdr:rowOff>0</xdr:rowOff>
    </xdr:from>
    <xdr:to>
      <xdr:col>2</xdr:col>
      <xdr:colOff>0</xdr:colOff>
      <xdr:row>82</xdr:row>
      <xdr:rowOff>0</xdr:rowOff>
    </xdr:to>
    <xdr:sp macro="[0]!ShowHide_Main_Click" textlink="">
      <xdr:nvSpPr>
        <xdr:cNvPr id="61" name="Rounded Rectangle 60" descr="Show Hide | Income Calculator | Bonus^2">
          <a:extLst>
            <a:ext uri="{FF2B5EF4-FFF2-40B4-BE49-F238E27FC236}">
              <a16:creationId xmlns:a16="http://schemas.microsoft.com/office/drawing/2014/main" id="{00000000-0008-0000-0000-00003D000000}"/>
            </a:ext>
          </a:extLst>
        </xdr:cNvPr>
        <xdr:cNvSpPr/>
      </xdr:nvSpPr>
      <xdr:spPr>
        <a:xfrm>
          <a:off x="350520" y="2374392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84</xdr:row>
      <xdr:rowOff>30480</xdr:rowOff>
    </xdr:from>
    <xdr:to>
      <xdr:col>2</xdr:col>
      <xdr:colOff>566612</xdr:colOff>
      <xdr:row>84</xdr:row>
      <xdr:rowOff>238952</xdr:rowOff>
    </xdr:to>
    <xdr:sp macro="[0]!CkUnckBoxes_Click" textlink="">
      <xdr:nvSpPr>
        <xdr:cNvPr id="62" name="Rectangle 61" descr="Ck Unck | Income Calculator | Bonus^2 | YTD | C">
          <a:extLst>
            <a:ext uri="{FF2B5EF4-FFF2-40B4-BE49-F238E27FC236}">
              <a16:creationId xmlns:a16="http://schemas.microsoft.com/office/drawing/2014/main" id="{00000000-0008-0000-0000-00003E000000}"/>
            </a:ext>
          </a:extLst>
        </xdr:cNvPr>
        <xdr:cNvSpPr>
          <a:spLocks noChangeAspect="1"/>
        </xdr:cNvSpPr>
      </xdr:nvSpPr>
      <xdr:spPr>
        <a:xfrm>
          <a:off x="998220" y="105003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85</xdr:row>
      <xdr:rowOff>30480</xdr:rowOff>
    </xdr:from>
    <xdr:to>
      <xdr:col>2</xdr:col>
      <xdr:colOff>566612</xdr:colOff>
      <xdr:row>85</xdr:row>
      <xdr:rowOff>238952</xdr:rowOff>
    </xdr:to>
    <xdr:sp macro="[0]!CkUnckBoxes_Click" textlink="">
      <xdr:nvSpPr>
        <xdr:cNvPr id="63" name="Rectangle 62" descr="Ck Unck | Income Calculator | Bonus^2 | Year1 | C">
          <a:extLst>
            <a:ext uri="{FF2B5EF4-FFF2-40B4-BE49-F238E27FC236}">
              <a16:creationId xmlns:a16="http://schemas.microsoft.com/office/drawing/2014/main" id="{00000000-0008-0000-0000-00003F000000}"/>
            </a:ext>
          </a:extLst>
        </xdr:cNvPr>
        <xdr:cNvSpPr>
          <a:spLocks noChangeAspect="1"/>
        </xdr:cNvSpPr>
      </xdr:nvSpPr>
      <xdr:spPr>
        <a:xfrm>
          <a:off x="998220" y="107594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86</xdr:row>
      <xdr:rowOff>30480</xdr:rowOff>
    </xdr:from>
    <xdr:to>
      <xdr:col>2</xdr:col>
      <xdr:colOff>566612</xdr:colOff>
      <xdr:row>86</xdr:row>
      <xdr:rowOff>238952</xdr:rowOff>
    </xdr:to>
    <xdr:sp macro="[0]!CkUnckBoxes_Click" textlink="">
      <xdr:nvSpPr>
        <xdr:cNvPr id="64" name="Rectangle 63" descr="Ck Unck | Income Calculator | Bonus^2 | Year2 | C">
          <a:extLst>
            <a:ext uri="{FF2B5EF4-FFF2-40B4-BE49-F238E27FC236}">
              <a16:creationId xmlns:a16="http://schemas.microsoft.com/office/drawing/2014/main" id="{00000000-0008-0000-0000-000040000000}"/>
            </a:ext>
          </a:extLst>
        </xdr:cNvPr>
        <xdr:cNvSpPr>
          <a:spLocks noChangeAspect="1"/>
        </xdr:cNvSpPr>
      </xdr:nvSpPr>
      <xdr:spPr>
        <a:xfrm>
          <a:off x="998220" y="110185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90</xdr:row>
      <xdr:rowOff>0</xdr:rowOff>
    </xdr:from>
    <xdr:to>
      <xdr:col>2</xdr:col>
      <xdr:colOff>0</xdr:colOff>
      <xdr:row>91</xdr:row>
      <xdr:rowOff>0</xdr:rowOff>
    </xdr:to>
    <xdr:sp macro="[0]!ShowHide_Main_Click" textlink="">
      <xdr:nvSpPr>
        <xdr:cNvPr id="65" name="Rounded Rectangle 64" descr="Show Hide | Income Calculator | Commission^2">
          <a:extLst>
            <a:ext uri="{FF2B5EF4-FFF2-40B4-BE49-F238E27FC236}">
              <a16:creationId xmlns:a16="http://schemas.microsoft.com/office/drawing/2014/main" id="{00000000-0008-0000-0000-000041000000}"/>
            </a:ext>
          </a:extLst>
        </xdr:cNvPr>
        <xdr:cNvSpPr/>
      </xdr:nvSpPr>
      <xdr:spPr>
        <a:xfrm>
          <a:off x="350520" y="2633472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93</xdr:row>
      <xdr:rowOff>30480</xdr:rowOff>
    </xdr:from>
    <xdr:to>
      <xdr:col>2</xdr:col>
      <xdr:colOff>566612</xdr:colOff>
      <xdr:row>93</xdr:row>
      <xdr:rowOff>238952</xdr:rowOff>
    </xdr:to>
    <xdr:sp macro="[0]!CkUnckBoxes_Click" textlink="">
      <xdr:nvSpPr>
        <xdr:cNvPr id="66" name="Rectangle 65" descr="Ck Unck | Income Calculator | Commission^2 | YTD | C">
          <a:extLst>
            <a:ext uri="{FF2B5EF4-FFF2-40B4-BE49-F238E27FC236}">
              <a16:creationId xmlns:a16="http://schemas.microsoft.com/office/drawing/2014/main" id="{00000000-0008-0000-0000-000042000000}"/>
            </a:ext>
          </a:extLst>
        </xdr:cNvPr>
        <xdr:cNvSpPr>
          <a:spLocks noChangeAspect="1"/>
        </xdr:cNvSpPr>
      </xdr:nvSpPr>
      <xdr:spPr>
        <a:xfrm>
          <a:off x="998220" y="130911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94</xdr:row>
      <xdr:rowOff>30480</xdr:rowOff>
    </xdr:from>
    <xdr:to>
      <xdr:col>2</xdr:col>
      <xdr:colOff>566612</xdr:colOff>
      <xdr:row>94</xdr:row>
      <xdr:rowOff>238952</xdr:rowOff>
    </xdr:to>
    <xdr:sp macro="[0]!CkUnckBoxes_Click" textlink="">
      <xdr:nvSpPr>
        <xdr:cNvPr id="67" name="Rectangle 66" descr="Ck Unck | Income Calculator | Commission^2 | Year1 | C">
          <a:extLst>
            <a:ext uri="{FF2B5EF4-FFF2-40B4-BE49-F238E27FC236}">
              <a16:creationId xmlns:a16="http://schemas.microsoft.com/office/drawing/2014/main" id="{00000000-0008-0000-0000-000043000000}"/>
            </a:ext>
          </a:extLst>
        </xdr:cNvPr>
        <xdr:cNvSpPr>
          <a:spLocks noChangeAspect="1"/>
        </xdr:cNvSpPr>
      </xdr:nvSpPr>
      <xdr:spPr>
        <a:xfrm>
          <a:off x="998220" y="133502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95</xdr:row>
      <xdr:rowOff>30480</xdr:rowOff>
    </xdr:from>
    <xdr:to>
      <xdr:col>2</xdr:col>
      <xdr:colOff>566612</xdr:colOff>
      <xdr:row>95</xdr:row>
      <xdr:rowOff>238952</xdr:rowOff>
    </xdr:to>
    <xdr:sp macro="[0]!CkUnckBoxes_Click" textlink="">
      <xdr:nvSpPr>
        <xdr:cNvPr id="68" name="Rectangle 67" descr="Ck Unck | Income Calculator | Commission^2 | Year2 | C">
          <a:extLst>
            <a:ext uri="{FF2B5EF4-FFF2-40B4-BE49-F238E27FC236}">
              <a16:creationId xmlns:a16="http://schemas.microsoft.com/office/drawing/2014/main" id="{00000000-0008-0000-0000-000044000000}"/>
            </a:ext>
          </a:extLst>
        </xdr:cNvPr>
        <xdr:cNvSpPr>
          <a:spLocks noChangeAspect="1"/>
        </xdr:cNvSpPr>
      </xdr:nvSpPr>
      <xdr:spPr>
        <a:xfrm>
          <a:off x="998220" y="136093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99</xdr:row>
      <xdr:rowOff>0</xdr:rowOff>
    </xdr:from>
    <xdr:to>
      <xdr:col>2</xdr:col>
      <xdr:colOff>0</xdr:colOff>
      <xdr:row>100</xdr:row>
      <xdr:rowOff>0</xdr:rowOff>
    </xdr:to>
    <xdr:sp macro="[0]!ShowHide_Main_Click" textlink="">
      <xdr:nvSpPr>
        <xdr:cNvPr id="69" name="Rounded Rectangle 68" descr="Show Hide | Income Calculator | Other Income^2">
          <a:extLst>
            <a:ext uri="{FF2B5EF4-FFF2-40B4-BE49-F238E27FC236}">
              <a16:creationId xmlns:a16="http://schemas.microsoft.com/office/drawing/2014/main" id="{00000000-0008-0000-0000-000045000000}"/>
            </a:ext>
          </a:extLst>
        </xdr:cNvPr>
        <xdr:cNvSpPr/>
      </xdr:nvSpPr>
      <xdr:spPr>
        <a:xfrm>
          <a:off x="350520" y="2891790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104</xdr:row>
      <xdr:rowOff>30480</xdr:rowOff>
    </xdr:from>
    <xdr:to>
      <xdr:col>2</xdr:col>
      <xdr:colOff>566612</xdr:colOff>
      <xdr:row>104</xdr:row>
      <xdr:rowOff>238952</xdr:rowOff>
    </xdr:to>
    <xdr:sp macro="[0]!CkUnckBoxes_Click" textlink="">
      <xdr:nvSpPr>
        <xdr:cNvPr id="70" name="Rectangle 69" descr="Ck Unck | Income Calculator | Other Income^2 | YTD | C">
          <a:extLst>
            <a:ext uri="{FF2B5EF4-FFF2-40B4-BE49-F238E27FC236}">
              <a16:creationId xmlns:a16="http://schemas.microsoft.com/office/drawing/2014/main" id="{00000000-0008-0000-0000-000046000000}"/>
            </a:ext>
          </a:extLst>
        </xdr:cNvPr>
        <xdr:cNvSpPr>
          <a:spLocks noChangeAspect="1"/>
        </xdr:cNvSpPr>
      </xdr:nvSpPr>
      <xdr:spPr>
        <a:xfrm>
          <a:off x="998220" y="161010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105</xdr:row>
      <xdr:rowOff>30480</xdr:rowOff>
    </xdr:from>
    <xdr:to>
      <xdr:col>2</xdr:col>
      <xdr:colOff>566612</xdr:colOff>
      <xdr:row>105</xdr:row>
      <xdr:rowOff>238952</xdr:rowOff>
    </xdr:to>
    <xdr:sp macro="[0]!CkUnckBoxes_Click" textlink="">
      <xdr:nvSpPr>
        <xdr:cNvPr id="71" name="Rectangle 70" descr="Ck Unck | Income Calculator | Other Income^2 | Year1 | C">
          <a:extLst>
            <a:ext uri="{FF2B5EF4-FFF2-40B4-BE49-F238E27FC236}">
              <a16:creationId xmlns:a16="http://schemas.microsoft.com/office/drawing/2014/main" id="{00000000-0008-0000-0000-000047000000}"/>
            </a:ext>
          </a:extLst>
        </xdr:cNvPr>
        <xdr:cNvSpPr>
          <a:spLocks noChangeAspect="1"/>
        </xdr:cNvSpPr>
      </xdr:nvSpPr>
      <xdr:spPr>
        <a:xfrm>
          <a:off x="998220" y="163601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106</xdr:row>
      <xdr:rowOff>30480</xdr:rowOff>
    </xdr:from>
    <xdr:to>
      <xdr:col>2</xdr:col>
      <xdr:colOff>566612</xdr:colOff>
      <xdr:row>106</xdr:row>
      <xdr:rowOff>238952</xdr:rowOff>
    </xdr:to>
    <xdr:sp macro="[0]!CkUnckBoxes_Click" textlink="">
      <xdr:nvSpPr>
        <xdr:cNvPr id="81" name="Rectangle 80" descr="Ck Unck | Income Calculator | Other Income^2 | Year2 | C">
          <a:extLst>
            <a:ext uri="{FF2B5EF4-FFF2-40B4-BE49-F238E27FC236}">
              <a16:creationId xmlns:a16="http://schemas.microsoft.com/office/drawing/2014/main" id="{00000000-0008-0000-0000-000051000000}"/>
            </a:ext>
          </a:extLst>
        </xdr:cNvPr>
        <xdr:cNvSpPr>
          <a:spLocks noChangeAspect="1"/>
        </xdr:cNvSpPr>
      </xdr:nvSpPr>
      <xdr:spPr>
        <a:xfrm>
          <a:off x="998220" y="166192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690718</xdr:colOff>
      <xdr:row>84</xdr:row>
      <xdr:rowOff>139065</xdr:rowOff>
    </xdr:from>
    <xdr:to>
      <xdr:col>8</xdr:col>
      <xdr:colOff>803063</xdr:colOff>
      <xdr:row>84</xdr:row>
      <xdr:rowOff>252413</xdr:rowOff>
    </xdr:to>
    <xdr:sp macro="[0]!AnnualizeOrYTD_Click" textlink="">
      <xdr:nvSpPr>
        <xdr:cNvPr id="82" name="Freeform 81" descr="YTD | Income Calculator | Bonus^2 | YTD">
          <a:extLst>
            <a:ext uri="{FF2B5EF4-FFF2-40B4-BE49-F238E27FC236}">
              <a16:creationId xmlns:a16="http://schemas.microsoft.com/office/drawing/2014/main" id="{00000000-0008-0000-0000-000052000000}"/>
            </a:ext>
          </a:extLst>
        </xdr:cNvPr>
        <xdr:cNvSpPr/>
      </xdr:nvSpPr>
      <xdr:spPr>
        <a:xfrm>
          <a:off x="6436198" y="10608945"/>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84</xdr:row>
      <xdr:rowOff>12382</xdr:rowOff>
    </xdr:from>
    <xdr:to>
      <xdr:col>8</xdr:col>
      <xdr:colOff>803063</xdr:colOff>
      <xdr:row>84</xdr:row>
      <xdr:rowOff>126682</xdr:rowOff>
    </xdr:to>
    <xdr:sp macro="[0]!AnnualizeOrYTD_Click" textlink="">
      <xdr:nvSpPr>
        <xdr:cNvPr id="83" name="Freeform 82" descr="Annualize | Income Calculator | Bonus^2 | YTD">
          <a:extLst>
            <a:ext uri="{FF2B5EF4-FFF2-40B4-BE49-F238E27FC236}">
              <a16:creationId xmlns:a16="http://schemas.microsoft.com/office/drawing/2014/main" id="{00000000-0008-0000-0000-000053000000}"/>
            </a:ext>
          </a:extLst>
        </xdr:cNvPr>
        <xdr:cNvSpPr/>
      </xdr:nvSpPr>
      <xdr:spPr>
        <a:xfrm>
          <a:off x="6434243" y="10482262"/>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75</xdr:row>
      <xdr:rowOff>139383</xdr:rowOff>
    </xdr:from>
    <xdr:to>
      <xdr:col>8</xdr:col>
      <xdr:colOff>803063</xdr:colOff>
      <xdr:row>75</xdr:row>
      <xdr:rowOff>252731</xdr:rowOff>
    </xdr:to>
    <xdr:sp macro="[0]!AnnualizeOrYTD_Click" textlink="">
      <xdr:nvSpPr>
        <xdr:cNvPr id="84" name="Freeform 83" descr="YTD | Income Calculator | Overtime^2 | YTD">
          <a:extLst>
            <a:ext uri="{FF2B5EF4-FFF2-40B4-BE49-F238E27FC236}">
              <a16:creationId xmlns:a16="http://schemas.microsoft.com/office/drawing/2014/main" id="{00000000-0008-0000-0000-000054000000}"/>
            </a:ext>
          </a:extLst>
        </xdr:cNvPr>
        <xdr:cNvSpPr/>
      </xdr:nvSpPr>
      <xdr:spPr>
        <a:xfrm>
          <a:off x="6436198" y="802608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75</xdr:row>
      <xdr:rowOff>12700</xdr:rowOff>
    </xdr:from>
    <xdr:to>
      <xdr:col>8</xdr:col>
      <xdr:colOff>803063</xdr:colOff>
      <xdr:row>75</xdr:row>
      <xdr:rowOff>127000</xdr:rowOff>
    </xdr:to>
    <xdr:sp macro="[0]!AnnualizeOrYTD_Click" textlink="">
      <xdr:nvSpPr>
        <xdr:cNvPr id="85" name="Freeform 84" descr="Annualize | Income Calculator | Overtime^2 | YTD">
          <a:extLst>
            <a:ext uri="{FF2B5EF4-FFF2-40B4-BE49-F238E27FC236}">
              <a16:creationId xmlns:a16="http://schemas.microsoft.com/office/drawing/2014/main" id="{00000000-0008-0000-0000-000055000000}"/>
            </a:ext>
          </a:extLst>
        </xdr:cNvPr>
        <xdr:cNvSpPr/>
      </xdr:nvSpPr>
      <xdr:spPr>
        <a:xfrm>
          <a:off x="6434243" y="789940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66</xdr:row>
      <xdr:rowOff>139383</xdr:rowOff>
    </xdr:from>
    <xdr:to>
      <xdr:col>8</xdr:col>
      <xdr:colOff>803063</xdr:colOff>
      <xdr:row>66</xdr:row>
      <xdr:rowOff>252731</xdr:rowOff>
    </xdr:to>
    <xdr:sp macro="[0]!AnnualizeOrYTD_Click" textlink="">
      <xdr:nvSpPr>
        <xdr:cNvPr id="86" name="Varies_Y^2" descr="YTD | Income Calculator | Base Pay^2 | YTD" hidden="1">
          <a:extLst>
            <a:ext uri="{FF2B5EF4-FFF2-40B4-BE49-F238E27FC236}">
              <a16:creationId xmlns:a16="http://schemas.microsoft.com/office/drawing/2014/main" id="{00000000-0008-0000-0000-000056000000}"/>
            </a:ext>
          </a:extLst>
        </xdr:cNvPr>
        <xdr:cNvSpPr/>
      </xdr:nvSpPr>
      <xdr:spPr>
        <a:xfrm>
          <a:off x="6436198" y="544290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66</xdr:row>
      <xdr:rowOff>12700</xdr:rowOff>
    </xdr:from>
    <xdr:to>
      <xdr:col>8</xdr:col>
      <xdr:colOff>803063</xdr:colOff>
      <xdr:row>66</xdr:row>
      <xdr:rowOff>127000</xdr:rowOff>
    </xdr:to>
    <xdr:sp macro="[0]!AnnualizeOrYTD_Click" textlink="">
      <xdr:nvSpPr>
        <xdr:cNvPr id="87" name="Varies_A^2" descr="Annualize | Income Calculator | Base Pay^2 | YTD" hidden="1">
          <a:extLst>
            <a:ext uri="{FF2B5EF4-FFF2-40B4-BE49-F238E27FC236}">
              <a16:creationId xmlns:a16="http://schemas.microsoft.com/office/drawing/2014/main" id="{00000000-0008-0000-0000-000057000000}"/>
            </a:ext>
          </a:extLst>
        </xdr:cNvPr>
        <xdr:cNvSpPr/>
      </xdr:nvSpPr>
      <xdr:spPr>
        <a:xfrm>
          <a:off x="6434243" y="531622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687755</xdr:colOff>
      <xdr:row>93</xdr:row>
      <xdr:rowOff>141923</xdr:rowOff>
    </xdr:from>
    <xdr:to>
      <xdr:col>8</xdr:col>
      <xdr:colOff>800100</xdr:colOff>
      <xdr:row>93</xdr:row>
      <xdr:rowOff>255271</xdr:rowOff>
    </xdr:to>
    <xdr:sp macro="[0]!AnnualizeOrYTD_Click" textlink="">
      <xdr:nvSpPr>
        <xdr:cNvPr id="88" name="Freeform 87" descr="YTD | Income Calculator | Commission^2 | YTD">
          <a:extLst>
            <a:ext uri="{FF2B5EF4-FFF2-40B4-BE49-F238E27FC236}">
              <a16:creationId xmlns:a16="http://schemas.microsoft.com/office/drawing/2014/main" id="{00000000-0008-0000-0000-000058000000}"/>
            </a:ext>
          </a:extLst>
        </xdr:cNvPr>
        <xdr:cNvSpPr/>
      </xdr:nvSpPr>
      <xdr:spPr>
        <a:xfrm>
          <a:off x="6433235" y="1320260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685800</xdr:colOff>
      <xdr:row>93</xdr:row>
      <xdr:rowOff>15240</xdr:rowOff>
    </xdr:from>
    <xdr:to>
      <xdr:col>8</xdr:col>
      <xdr:colOff>800100</xdr:colOff>
      <xdr:row>93</xdr:row>
      <xdr:rowOff>129540</xdr:rowOff>
    </xdr:to>
    <xdr:sp macro="[0]!AnnualizeOrYTD_Click" textlink="">
      <xdr:nvSpPr>
        <xdr:cNvPr id="89" name="Freeform 88" descr="Annualize | Income Calculator | Commission^2 | YTD">
          <a:extLst>
            <a:ext uri="{FF2B5EF4-FFF2-40B4-BE49-F238E27FC236}">
              <a16:creationId xmlns:a16="http://schemas.microsoft.com/office/drawing/2014/main" id="{00000000-0008-0000-0000-000059000000}"/>
            </a:ext>
          </a:extLst>
        </xdr:cNvPr>
        <xdr:cNvSpPr/>
      </xdr:nvSpPr>
      <xdr:spPr>
        <a:xfrm>
          <a:off x="6431280" y="1307592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672515</xdr:colOff>
      <xdr:row>104</xdr:row>
      <xdr:rowOff>134303</xdr:rowOff>
    </xdr:from>
    <xdr:to>
      <xdr:col>8</xdr:col>
      <xdr:colOff>784860</xdr:colOff>
      <xdr:row>104</xdr:row>
      <xdr:rowOff>247651</xdr:rowOff>
    </xdr:to>
    <xdr:sp macro="[0]!AnnualizeOrYTD_Click" textlink="">
      <xdr:nvSpPr>
        <xdr:cNvPr id="90" name="Freeform 89" descr="YTD | Income Calculator | Other Income^2 | YTD">
          <a:extLst>
            <a:ext uri="{FF2B5EF4-FFF2-40B4-BE49-F238E27FC236}">
              <a16:creationId xmlns:a16="http://schemas.microsoft.com/office/drawing/2014/main" id="{00000000-0008-0000-0000-00005A000000}"/>
            </a:ext>
          </a:extLst>
        </xdr:cNvPr>
        <xdr:cNvSpPr/>
      </xdr:nvSpPr>
      <xdr:spPr>
        <a:xfrm>
          <a:off x="6417995" y="1620488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670560</xdr:colOff>
      <xdr:row>104</xdr:row>
      <xdr:rowOff>15240</xdr:rowOff>
    </xdr:from>
    <xdr:to>
      <xdr:col>8</xdr:col>
      <xdr:colOff>784860</xdr:colOff>
      <xdr:row>104</xdr:row>
      <xdr:rowOff>129540</xdr:rowOff>
    </xdr:to>
    <xdr:sp macro="[0]!AnnualizeOrYTD_Click" textlink="">
      <xdr:nvSpPr>
        <xdr:cNvPr id="92" name="Freeform 91" descr="Annualize | Income Calculator | Other Income^2 | YTD">
          <a:extLst>
            <a:ext uri="{FF2B5EF4-FFF2-40B4-BE49-F238E27FC236}">
              <a16:creationId xmlns:a16="http://schemas.microsoft.com/office/drawing/2014/main" id="{00000000-0008-0000-0000-00005C000000}"/>
            </a:ext>
          </a:extLst>
        </xdr:cNvPr>
        <xdr:cNvSpPr/>
      </xdr:nvSpPr>
      <xdr:spPr>
        <a:xfrm>
          <a:off x="6416040" y="1608582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45720</xdr:colOff>
      <xdr:row>111</xdr:row>
      <xdr:rowOff>30480</xdr:rowOff>
    </xdr:from>
    <xdr:to>
      <xdr:col>8</xdr:col>
      <xdr:colOff>830580</xdr:colOff>
      <xdr:row>111</xdr:row>
      <xdr:rowOff>259080</xdr:rowOff>
    </xdr:to>
    <xdr:sp macro="" textlink="">
      <xdr:nvSpPr>
        <xdr:cNvPr id="93" name="Rounded Rectangle 92" descr="Total Row | Income Calculator | Employer^2">
          <a:extLst>
            <a:ext uri="{FF2B5EF4-FFF2-40B4-BE49-F238E27FC236}">
              <a16:creationId xmlns:a16="http://schemas.microsoft.com/office/drawing/2014/main" id="{00000000-0008-0000-0000-00005D000000}"/>
            </a:ext>
          </a:extLst>
        </xdr:cNvPr>
        <xdr:cNvSpPr/>
      </xdr:nvSpPr>
      <xdr:spPr>
        <a:xfrm>
          <a:off x="5791200" y="17663160"/>
          <a:ext cx="784860" cy="2286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0</xdr:colOff>
      <xdr:row>114</xdr:row>
      <xdr:rowOff>0</xdr:rowOff>
    </xdr:from>
    <xdr:to>
      <xdr:col>2</xdr:col>
      <xdr:colOff>0</xdr:colOff>
      <xdr:row>115</xdr:row>
      <xdr:rowOff>0</xdr:rowOff>
    </xdr:to>
    <xdr:sp macro="[0]!ShowHide_Main_Click" textlink="">
      <xdr:nvSpPr>
        <xdr:cNvPr id="94" name="Rounded Rectangle 93" descr="Show Hide | Income Calculator | Base Pay^3">
          <a:extLst>
            <a:ext uri="{FF2B5EF4-FFF2-40B4-BE49-F238E27FC236}">
              <a16:creationId xmlns:a16="http://schemas.microsoft.com/office/drawing/2014/main" id="{00000000-0008-0000-0000-00005E000000}"/>
            </a:ext>
          </a:extLst>
        </xdr:cNvPr>
        <xdr:cNvSpPr/>
      </xdr:nvSpPr>
      <xdr:spPr>
        <a:xfrm>
          <a:off x="350520" y="32385000"/>
          <a:ext cx="297180" cy="251460"/>
        </a:xfrm>
        <a:prstGeom prst="roundRect">
          <a:avLst/>
        </a:prstGeom>
        <a:solidFill>
          <a:srgbClr val="D9D9D9"/>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X</a:t>
          </a:r>
        </a:p>
      </xdr:txBody>
    </xdr:sp>
    <xdr:clientData/>
  </xdr:twoCellAnchor>
  <xdr:twoCellAnchor>
    <xdr:from>
      <xdr:col>2</xdr:col>
      <xdr:colOff>365760</xdr:colOff>
      <xdr:row>117</xdr:row>
      <xdr:rowOff>30480</xdr:rowOff>
    </xdr:from>
    <xdr:to>
      <xdr:col>2</xdr:col>
      <xdr:colOff>574232</xdr:colOff>
      <xdr:row>117</xdr:row>
      <xdr:rowOff>238952</xdr:rowOff>
    </xdr:to>
    <xdr:sp macro="[0]!CkUnckBoxes_Click" textlink="">
      <xdr:nvSpPr>
        <xdr:cNvPr id="95" name="Rectangle 94" descr="Ck Unck | Income Calculator | Base Pay^3 | Rate of Pay | A" title="BasePayTitle">
          <a:extLst>
            <a:ext uri="{FF2B5EF4-FFF2-40B4-BE49-F238E27FC236}">
              <a16:creationId xmlns:a16="http://schemas.microsoft.com/office/drawing/2014/main" id="{00000000-0008-0000-0000-00005F000000}"/>
            </a:ext>
          </a:extLst>
        </xdr:cNvPr>
        <xdr:cNvSpPr>
          <a:spLocks noChangeAspect="1"/>
        </xdr:cNvSpPr>
      </xdr:nvSpPr>
      <xdr:spPr>
        <a:xfrm>
          <a:off x="1005840" y="195681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119</xdr:row>
      <xdr:rowOff>30480</xdr:rowOff>
    </xdr:from>
    <xdr:to>
      <xdr:col>2</xdr:col>
      <xdr:colOff>566612</xdr:colOff>
      <xdr:row>119</xdr:row>
      <xdr:rowOff>238952</xdr:rowOff>
    </xdr:to>
    <xdr:sp macro="[0]!CkUnckBoxes_Click" textlink="">
      <xdr:nvSpPr>
        <xdr:cNvPr id="96" name="Rectangle 95" descr="Ck Unck | Income Calculator | Base Pay^3 | YTD | A">
          <a:extLst>
            <a:ext uri="{FF2B5EF4-FFF2-40B4-BE49-F238E27FC236}">
              <a16:creationId xmlns:a16="http://schemas.microsoft.com/office/drawing/2014/main" id="{00000000-0008-0000-0000-000060000000}"/>
            </a:ext>
          </a:extLst>
        </xdr:cNvPr>
        <xdr:cNvSpPr>
          <a:spLocks noChangeAspect="1"/>
        </xdr:cNvSpPr>
      </xdr:nvSpPr>
      <xdr:spPr>
        <a:xfrm>
          <a:off x="998220" y="202234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120</xdr:row>
      <xdr:rowOff>30480</xdr:rowOff>
    </xdr:from>
    <xdr:to>
      <xdr:col>2</xdr:col>
      <xdr:colOff>566612</xdr:colOff>
      <xdr:row>120</xdr:row>
      <xdr:rowOff>238952</xdr:rowOff>
    </xdr:to>
    <xdr:sp macro="[0]!CkUnckBoxes_Click" textlink="">
      <xdr:nvSpPr>
        <xdr:cNvPr id="97" name="Rectangle 96" descr="Ck Unck | Income Calculator | Base Pay^3 | Year1 | A">
          <a:extLst>
            <a:ext uri="{FF2B5EF4-FFF2-40B4-BE49-F238E27FC236}">
              <a16:creationId xmlns:a16="http://schemas.microsoft.com/office/drawing/2014/main" id="{00000000-0008-0000-0000-000061000000}"/>
            </a:ext>
          </a:extLst>
        </xdr:cNvPr>
        <xdr:cNvSpPr>
          <a:spLocks noChangeAspect="1"/>
        </xdr:cNvSpPr>
      </xdr:nvSpPr>
      <xdr:spPr>
        <a:xfrm>
          <a:off x="998220" y="204825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121</xdr:row>
      <xdr:rowOff>30480</xdr:rowOff>
    </xdr:from>
    <xdr:to>
      <xdr:col>2</xdr:col>
      <xdr:colOff>566612</xdr:colOff>
      <xdr:row>121</xdr:row>
      <xdr:rowOff>238952</xdr:rowOff>
    </xdr:to>
    <xdr:sp macro="[0]!CkUnckBoxes_Click" textlink="">
      <xdr:nvSpPr>
        <xdr:cNvPr id="98" name="Rectangle 97" descr="Ck Unck | Income Calculator | Base Pay^3 | Year2 | A">
          <a:extLst>
            <a:ext uri="{FF2B5EF4-FFF2-40B4-BE49-F238E27FC236}">
              <a16:creationId xmlns:a16="http://schemas.microsoft.com/office/drawing/2014/main" id="{00000000-0008-0000-0000-000062000000}"/>
            </a:ext>
          </a:extLst>
        </xdr:cNvPr>
        <xdr:cNvSpPr>
          <a:spLocks noChangeAspect="1"/>
        </xdr:cNvSpPr>
      </xdr:nvSpPr>
      <xdr:spPr>
        <a:xfrm>
          <a:off x="998220" y="207416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125</xdr:row>
      <xdr:rowOff>0</xdr:rowOff>
    </xdr:from>
    <xdr:to>
      <xdr:col>2</xdr:col>
      <xdr:colOff>0</xdr:colOff>
      <xdr:row>126</xdr:row>
      <xdr:rowOff>0</xdr:rowOff>
    </xdr:to>
    <xdr:sp macro="[0]!ShowHide_Main_Click" textlink="">
      <xdr:nvSpPr>
        <xdr:cNvPr id="99" name="Rounded Rectangle 98" descr="Show Hide | Income Calculator | Overtime^3">
          <a:extLst>
            <a:ext uri="{FF2B5EF4-FFF2-40B4-BE49-F238E27FC236}">
              <a16:creationId xmlns:a16="http://schemas.microsoft.com/office/drawing/2014/main" id="{00000000-0008-0000-0000-000063000000}"/>
            </a:ext>
          </a:extLst>
        </xdr:cNvPr>
        <xdr:cNvSpPr/>
      </xdr:nvSpPr>
      <xdr:spPr>
        <a:xfrm>
          <a:off x="350520" y="3557778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128</xdr:row>
      <xdr:rowOff>30480</xdr:rowOff>
    </xdr:from>
    <xdr:to>
      <xdr:col>2</xdr:col>
      <xdr:colOff>566612</xdr:colOff>
      <xdr:row>128</xdr:row>
      <xdr:rowOff>238952</xdr:rowOff>
    </xdr:to>
    <xdr:sp macro="[0]!CkUnckBoxes_Click" textlink="">
      <xdr:nvSpPr>
        <xdr:cNvPr id="100" name="Rectangle 99" descr="Ck Unck | Income Calculator | Overtime^3 | YTD | C">
          <a:extLst>
            <a:ext uri="{FF2B5EF4-FFF2-40B4-BE49-F238E27FC236}">
              <a16:creationId xmlns:a16="http://schemas.microsoft.com/office/drawing/2014/main" id="{00000000-0008-0000-0000-000064000000}"/>
            </a:ext>
          </a:extLst>
        </xdr:cNvPr>
        <xdr:cNvSpPr>
          <a:spLocks noChangeAspect="1"/>
        </xdr:cNvSpPr>
      </xdr:nvSpPr>
      <xdr:spPr>
        <a:xfrm>
          <a:off x="998220" y="228066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129</xdr:row>
      <xdr:rowOff>30480</xdr:rowOff>
    </xdr:from>
    <xdr:to>
      <xdr:col>2</xdr:col>
      <xdr:colOff>566612</xdr:colOff>
      <xdr:row>129</xdr:row>
      <xdr:rowOff>238952</xdr:rowOff>
    </xdr:to>
    <xdr:sp macro="[0]!CkUnckBoxes_Click" textlink="">
      <xdr:nvSpPr>
        <xdr:cNvPr id="101" name="Rectangle 100" descr="Ck Unck | Income Calculator | Overtime^3 | Year1 | C">
          <a:extLst>
            <a:ext uri="{FF2B5EF4-FFF2-40B4-BE49-F238E27FC236}">
              <a16:creationId xmlns:a16="http://schemas.microsoft.com/office/drawing/2014/main" id="{00000000-0008-0000-0000-000065000000}"/>
            </a:ext>
          </a:extLst>
        </xdr:cNvPr>
        <xdr:cNvSpPr>
          <a:spLocks noChangeAspect="1"/>
        </xdr:cNvSpPr>
      </xdr:nvSpPr>
      <xdr:spPr>
        <a:xfrm>
          <a:off x="998220" y="230657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130</xdr:row>
      <xdr:rowOff>30480</xdr:rowOff>
    </xdr:from>
    <xdr:to>
      <xdr:col>2</xdr:col>
      <xdr:colOff>566612</xdr:colOff>
      <xdr:row>130</xdr:row>
      <xdr:rowOff>238952</xdr:rowOff>
    </xdr:to>
    <xdr:sp macro="[0]!CkUnckBoxes_Click" textlink="">
      <xdr:nvSpPr>
        <xdr:cNvPr id="102" name="Rectangle 101" descr="Ck Unck | Income Calculator | Overtime^3 | Year2 | C">
          <a:extLst>
            <a:ext uri="{FF2B5EF4-FFF2-40B4-BE49-F238E27FC236}">
              <a16:creationId xmlns:a16="http://schemas.microsoft.com/office/drawing/2014/main" id="{00000000-0008-0000-0000-000066000000}"/>
            </a:ext>
          </a:extLst>
        </xdr:cNvPr>
        <xdr:cNvSpPr>
          <a:spLocks noChangeAspect="1"/>
        </xdr:cNvSpPr>
      </xdr:nvSpPr>
      <xdr:spPr>
        <a:xfrm>
          <a:off x="998220" y="233248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134</xdr:row>
      <xdr:rowOff>0</xdr:rowOff>
    </xdr:from>
    <xdr:to>
      <xdr:col>2</xdr:col>
      <xdr:colOff>0</xdr:colOff>
      <xdr:row>135</xdr:row>
      <xdr:rowOff>0</xdr:rowOff>
    </xdr:to>
    <xdr:sp macro="[0]!ShowHide_Main_Click" textlink="">
      <xdr:nvSpPr>
        <xdr:cNvPr id="103" name="Rounded Rectangle 102" descr="Show Hide | Income Calculator | Bonus^3">
          <a:extLst>
            <a:ext uri="{FF2B5EF4-FFF2-40B4-BE49-F238E27FC236}">
              <a16:creationId xmlns:a16="http://schemas.microsoft.com/office/drawing/2014/main" id="{00000000-0008-0000-0000-000067000000}"/>
            </a:ext>
          </a:extLst>
        </xdr:cNvPr>
        <xdr:cNvSpPr/>
      </xdr:nvSpPr>
      <xdr:spPr>
        <a:xfrm>
          <a:off x="350520" y="381609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137</xdr:row>
      <xdr:rowOff>30480</xdr:rowOff>
    </xdr:from>
    <xdr:to>
      <xdr:col>2</xdr:col>
      <xdr:colOff>566612</xdr:colOff>
      <xdr:row>137</xdr:row>
      <xdr:rowOff>238952</xdr:rowOff>
    </xdr:to>
    <xdr:sp macro="[0]!CkUnckBoxes_Click" textlink="">
      <xdr:nvSpPr>
        <xdr:cNvPr id="104" name="Rectangle 103" descr="Ck Unck | Income Calculator | Bonus^3 | YTD | C">
          <a:extLst>
            <a:ext uri="{FF2B5EF4-FFF2-40B4-BE49-F238E27FC236}">
              <a16:creationId xmlns:a16="http://schemas.microsoft.com/office/drawing/2014/main" id="{00000000-0008-0000-0000-000068000000}"/>
            </a:ext>
          </a:extLst>
        </xdr:cNvPr>
        <xdr:cNvSpPr>
          <a:spLocks noChangeAspect="1"/>
        </xdr:cNvSpPr>
      </xdr:nvSpPr>
      <xdr:spPr>
        <a:xfrm>
          <a:off x="998220" y="253898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138</xdr:row>
      <xdr:rowOff>30480</xdr:rowOff>
    </xdr:from>
    <xdr:to>
      <xdr:col>2</xdr:col>
      <xdr:colOff>566612</xdr:colOff>
      <xdr:row>138</xdr:row>
      <xdr:rowOff>238952</xdr:rowOff>
    </xdr:to>
    <xdr:sp macro="[0]!CkUnckBoxes_Click" textlink="">
      <xdr:nvSpPr>
        <xdr:cNvPr id="105" name="Rectangle 104" descr="Ck Unck | Income Calculator | Bonus^3 | Year1 | C">
          <a:extLst>
            <a:ext uri="{FF2B5EF4-FFF2-40B4-BE49-F238E27FC236}">
              <a16:creationId xmlns:a16="http://schemas.microsoft.com/office/drawing/2014/main" id="{00000000-0008-0000-0000-000069000000}"/>
            </a:ext>
          </a:extLst>
        </xdr:cNvPr>
        <xdr:cNvSpPr>
          <a:spLocks noChangeAspect="1"/>
        </xdr:cNvSpPr>
      </xdr:nvSpPr>
      <xdr:spPr>
        <a:xfrm>
          <a:off x="998220" y="256489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139</xdr:row>
      <xdr:rowOff>30480</xdr:rowOff>
    </xdr:from>
    <xdr:to>
      <xdr:col>2</xdr:col>
      <xdr:colOff>566612</xdr:colOff>
      <xdr:row>139</xdr:row>
      <xdr:rowOff>238952</xdr:rowOff>
    </xdr:to>
    <xdr:sp macro="[0]!CkUnckBoxes_Click" textlink="">
      <xdr:nvSpPr>
        <xdr:cNvPr id="106" name="Rectangle 105" descr="Ck Unck | Income Calculator | Bonus^3 | Year2 | C">
          <a:extLst>
            <a:ext uri="{FF2B5EF4-FFF2-40B4-BE49-F238E27FC236}">
              <a16:creationId xmlns:a16="http://schemas.microsoft.com/office/drawing/2014/main" id="{00000000-0008-0000-0000-00006A000000}"/>
            </a:ext>
          </a:extLst>
        </xdr:cNvPr>
        <xdr:cNvSpPr>
          <a:spLocks noChangeAspect="1"/>
        </xdr:cNvSpPr>
      </xdr:nvSpPr>
      <xdr:spPr>
        <a:xfrm>
          <a:off x="998220" y="259080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143</xdr:row>
      <xdr:rowOff>0</xdr:rowOff>
    </xdr:from>
    <xdr:to>
      <xdr:col>2</xdr:col>
      <xdr:colOff>0</xdr:colOff>
      <xdr:row>144</xdr:row>
      <xdr:rowOff>0</xdr:rowOff>
    </xdr:to>
    <xdr:sp macro="[0]!ShowHide_Main_Click" textlink="">
      <xdr:nvSpPr>
        <xdr:cNvPr id="107" name="Rounded Rectangle 106" descr="Show Hide | Income Calculator | Commission^3">
          <a:extLst>
            <a:ext uri="{FF2B5EF4-FFF2-40B4-BE49-F238E27FC236}">
              <a16:creationId xmlns:a16="http://schemas.microsoft.com/office/drawing/2014/main" id="{00000000-0008-0000-0000-00006B000000}"/>
            </a:ext>
          </a:extLst>
        </xdr:cNvPr>
        <xdr:cNvSpPr/>
      </xdr:nvSpPr>
      <xdr:spPr>
        <a:xfrm>
          <a:off x="350520" y="407517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146</xdr:row>
      <xdr:rowOff>30480</xdr:rowOff>
    </xdr:from>
    <xdr:to>
      <xdr:col>2</xdr:col>
      <xdr:colOff>566612</xdr:colOff>
      <xdr:row>146</xdr:row>
      <xdr:rowOff>238952</xdr:rowOff>
    </xdr:to>
    <xdr:sp macro="[0]!CkUnckBoxes_Click" textlink="">
      <xdr:nvSpPr>
        <xdr:cNvPr id="108" name="Rectangle 107" descr="Ck Unck | Income Calculator | Commission^3 | YTD | C">
          <a:extLst>
            <a:ext uri="{FF2B5EF4-FFF2-40B4-BE49-F238E27FC236}">
              <a16:creationId xmlns:a16="http://schemas.microsoft.com/office/drawing/2014/main" id="{00000000-0008-0000-0000-00006C000000}"/>
            </a:ext>
          </a:extLst>
        </xdr:cNvPr>
        <xdr:cNvSpPr>
          <a:spLocks noChangeAspect="1"/>
        </xdr:cNvSpPr>
      </xdr:nvSpPr>
      <xdr:spPr>
        <a:xfrm>
          <a:off x="998220" y="279806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147</xdr:row>
      <xdr:rowOff>30480</xdr:rowOff>
    </xdr:from>
    <xdr:to>
      <xdr:col>2</xdr:col>
      <xdr:colOff>566612</xdr:colOff>
      <xdr:row>147</xdr:row>
      <xdr:rowOff>238952</xdr:rowOff>
    </xdr:to>
    <xdr:sp macro="[0]!CkUnckBoxes_Click" textlink="">
      <xdr:nvSpPr>
        <xdr:cNvPr id="109" name="Rectangle 108" descr="Ck Unck | Income Calculator | Commission^3 | Year1 | C">
          <a:extLst>
            <a:ext uri="{FF2B5EF4-FFF2-40B4-BE49-F238E27FC236}">
              <a16:creationId xmlns:a16="http://schemas.microsoft.com/office/drawing/2014/main" id="{00000000-0008-0000-0000-00006D000000}"/>
            </a:ext>
          </a:extLst>
        </xdr:cNvPr>
        <xdr:cNvSpPr>
          <a:spLocks noChangeAspect="1"/>
        </xdr:cNvSpPr>
      </xdr:nvSpPr>
      <xdr:spPr>
        <a:xfrm>
          <a:off x="998220" y="282397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148</xdr:row>
      <xdr:rowOff>30480</xdr:rowOff>
    </xdr:from>
    <xdr:to>
      <xdr:col>2</xdr:col>
      <xdr:colOff>566612</xdr:colOff>
      <xdr:row>148</xdr:row>
      <xdr:rowOff>238952</xdr:rowOff>
    </xdr:to>
    <xdr:sp macro="[0]!CkUnckBoxes_Click" textlink="">
      <xdr:nvSpPr>
        <xdr:cNvPr id="110" name="Rectangle 109" descr="Ck Unck | Income Calculator | Commission^3 | Year2 | C">
          <a:extLst>
            <a:ext uri="{FF2B5EF4-FFF2-40B4-BE49-F238E27FC236}">
              <a16:creationId xmlns:a16="http://schemas.microsoft.com/office/drawing/2014/main" id="{00000000-0008-0000-0000-00006E000000}"/>
            </a:ext>
          </a:extLst>
        </xdr:cNvPr>
        <xdr:cNvSpPr>
          <a:spLocks noChangeAspect="1"/>
        </xdr:cNvSpPr>
      </xdr:nvSpPr>
      <xdr:spPr>
        <a:xfrm>
          <a:off x="998220" y="284988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152</xdr:row>
      <xdr:rowOff>0</xdr:rowOff>
    </xdr:from>
    <xdr:to>
      <xdr:col>2</xdr:col>
      <xdr:colOff>0</xdr:colOff>
      <xdr:row>153</xdr:row>
      <xdr:rowOff>0</xdr:rowOff>
    </xdr:to>
    <xdr:sp macro="[0]!ShowHide_Main_Click" textlink="">
      <xdr:nvSpPr>
        <xdr:cNvPr id="111" name="Rounded Rectangle 110" descr="Show Hide | Income Calculator | Other Income^3">
          <a:extLst>
            <a:ext uri="{FF2B5EF4-FFF2-40B4-BE49-F238E27FC236}">
              <a16:creationId xmlns:a16="http://schemas.microsoft.com/office/drawing/2014/main" id="{00000000-0008-0000-0000-00006F000000}"/>
            </a:ext>
          </a:extLst>
        </xdr:cNvPr>
        <xdr:cNvSpPr/>
      </xdr:nvSpPr>
      <xdr:spPr>
        <a:xfrm>
          <a:off x="350520" y="433349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157</xdr:row>
      <xdr:rowOff>30480</xdr:rowOff>
    </xdr:from>
    <xdr:to>
      <xdr:col>2</xdr:col>
      <xdr:colOff>566612</xdr:colOff>
      <xdr:row>157</xdr:row>
      <xdr:rowOff>238952</xdr:rowOff>
    </xdr:to>
    <xdr:sp macro="[0]!CkUnckBoxes_Click" textlink="">
      <xdr:nvSpPr>
        <xdr:cNvPr id="112" name="Rectangle 111" descr="Ck Unck | Income Calculator | Other Income^3 | YTD | C">
          <a:extLst>
            <a:ext uri="{FF2B5EF4-FFF2-40B4-BE49-F238E27FC236}">
              <a16:creationId xmlns:a16="http://schemas.microsoft.com/office/drawing/2014/main" id="{00000000-0008-0000-0000-000070000000}"/>
            </a:ext>
          </a:extLst>
        </xdr:cNvPr>
        <xdr:cNvSpPr>
          <a:spLocks noChangeAspect="1"/>
        </xdr:cNvSpPr>
      </xdr:nvSpPr>
      <xdr:spPr>
        <a:xfrm>
          <a:off x="998220" y="309905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158</xdr:row>
      <xdr:rowOff>30480</xdr:rowOff>
    </xdr:from>
    <xdr:to>
      <xdr:col>2</xdr:col>
      <xdr:colOff>566612</xdr:colOff>
      <xdr:row>158</xdr:row>
      <xdr:rowOff>238952</xdr:rowOff>
    </xdr:to>
    <xdr:sp macro="[0]!CkUnckBoxes_Click" textlink="">
      <xdr:nvSpPr>
        <xdr:cNvPr id="113" name="Rectangle 112" descr="Ck Unck | Income Calculator | Other Income^3 | Year1 | C">
          <a:extLst>
            <a:ext uri="{FF2B5EF4-FFF2-40B4-BE49-F238E27FC236}">
              <a16:creationId xmlns:a16="http://schemas.microsoft.com/office/drawing/2014/main" id="{00000000-0008-0000-0000-000071000000}"/>
            </a:ext>
          </a:extLst>
        </xdr:cNvPr>
        <xdr:cNvSpPr>
          <a:spLocks noChangeAspect="1"/>
        </xdr:cNvSpPr>
      </xdr:nvSpPr>
      <xdr:spPr>
        <a:xfrm>
          <a:off x="998220" y="312496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159</xdr:row>
      <xdr:rowOff>30480</xdr:rowOff>
    </xdr:from>
    <xdr:to>
      <xdr:col>2</xdr:col>
      <xdr:colOff>566612</xdr:colOff>
      <xdr:row>159</xdr:row>
      <xdr:rowOff>238952</xdr:rowOff>
    </xdr:to>
    <xdr:sp macro="[0]!CkUnckBoxes_Click" textlink="">
      <xdr:nvSpPr>
        <xdr:cNvPr id="114" name="Rectangle 113" descr="Ck Unck | Income Calculator | Other Income^3 | Year2 | C">
          <a:extLst>
            <a:ext uri="{FF2B5EF4-FFF2-40B4-BE49-F238E27FC236}">
              <a16:creationId xmlns:a16="http://schemas.microsoft.com/office/drawing/2014/main" id="{00000000-0008-0000-0000-000072000000}"/>
            </a:ext>
          </a:extLst>
        </xdr:cNvPr>
        <xdr:cNvSpPr>
          <a:spLocks noChangeAspect="1"/>
        </xdr:cNvSpPr>
      </xdr:nvSpPr>
      <xdr:spPr>
        <a:xfrm>
          <a:off x="998220" y="315087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690718</xdr:colOff>
      <xdr:row>137</xdr:row>
      <xdr:rowOff>139065</xdr:rowOff>
    </xdr:from>
    <xdr:to>
      <xdr:col>8</xdr:col>
      <xdr:colOff>803063</xdr:colOff>
      <xdr:row>137</xdr:row>
      <xdr:rowOff>252413</xdr:rowOff>
    </xdr:to>
    <xdr:sp macro="[0]!AnnualizeOrYTD_Click" textlink="">
      <xdr:nvSpPr>
        <xdr:cNvPr id="115" name="Freeform 114" descr="YTD | Income Calculator | Bonus^3 | YTD">
          <a:extLst>
            <a:ext uri="{FF2B5EF4-FFF2-40B4-BE49-F238E27FC236}">
              <a16:creationId xmlns:a16="http://schemas.microsoft.com/office/drawing/2014/main" id="{00000000-0008-0000-0000-000073000000}"/>
            </a:ext>
          </a:extLst>
        </xdr:cNvPr>
        <xdr:cNvSpPr/>
      </xdr:nvSpPr>
      <xdr:spPr>
        <a:xfrm>
          <a:off x="6436198" y="25498425"/>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137</xdr:row>
      <xdr:rowOff>12382</xdr:rowOff>
    </xdr:from>
    <xdr:to>
      <xdr:col>8</xdr:col>
      <xdr:colOff>803063</xdr:colOff>
      <xdr:row>137</xdr:row>
      <xdr:rowOff>126682</xdr:rowOff>
    </xdr:to>
    <xdr:sp macro="[0]!AnnualizeOrYTD_Click" textlink="">
      <xdr:nvSpPr>
        <xdr:cNvPr id="116" name="Freeform 115" descr="Annualize | Income Calculator | Bonus^3 | YTD">
          <a:extLst>
            <a:ext uri="{FF2B5EF4-FFF2-40B4-BE49-F238E27FC236}">
              <a16:creationId xmlns:a16="http://schemas.microsoft.com/office/drawing/2014/main" id="{00000000-0008-0000-0000-000074000000}"/>
            </a:ext>
          </a:extLst>
        </xdr:cNvPr>
        <xdr:cNvSpPr/>
      </xdr:nvSpPr>
      <xdr:spPr>
        <a:xfrm>
          <a:off x="6434243" y="25371742"/>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128</xdr:row>
      <xdr:rowOff>139383</xdr:rowOff>
    </xdr:from>
    <xdr:to>
      <xdr:col>8</xdr:col>
      <xdr:colOff>803063</xdr:colOff>
      <xdr:row>128</xdr:row>
      <xdr:rowOff>252731</xdr:rowOff>
    </xdr:to>
    <xdr:sp macro="[0]!AnnualizeOrYTD_Click" textlink="">
      <xdr:nvSpPr>
        <xdr:cNvPr id="117" name="Freeform 116" descr="YTD | Income Calculator | Overtime^3 | YTD">
          <a:extLst>
            <a:ext uri="{FF2B5EF4-FFF2-40B4-BE49-F238E27FC236}">
              <a16:creationId xmlns:a16="http://schemas.microsoft.com/office/drawing/2014/main" id="{00000000-0008-0000-0000-000075000000}"/>
            </a:ext>
          </a:extLst>
        </xdr:cNvPr>
        <xdr:cNvSpPr/>
      </xdr:nvSpPr>
      <xdr:spPr>
        <a:xfrm>
          <a:off x="6436198" y="229155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128</xdr:row>
      <xdr:rowOff>12700</xdr:rowOff>
    </xdr:from>
    <xdr:to>
      <xdr:col>8</xdr:col>
      <xdr:colOff>803063</xdr:colOff>
      <xdr:row>128</xdr:row>
      <xdr:rowOff>127000</xdr:rowOff>
    </xdr:to>
    <xdr:sp macro="[0]!AnnualizeOrYTD_Click" textlink="">
      <xdr:nvSpPr>
        <xdr:cNvPr id="118" name="Freeform 117" descr="Annualize | Income Calculator | Overtime^3 | YTD">
          <a:extLst>
            <a:ext uri="{FF2B5EF4-FFF2-40B4-BE49-F238E27FC236}">
              <a16:creationId xmlns:a16="http://schemas.microsoft.com/office/drawing/2014/main" id="{00000000-0008-0000-0000-000076000000}"/>
            </a:ext>
          </a:extLst>
        </xdr:cNvPr>
        <xdr:cNvSpPr/>
      </xdr:nvSpPr>
      <xdr:spPr>
        <a:xfrm>
          <a:off x="6434243" y="227888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119</xdr:row>
      <xdr:rowOff>139383</xdr:rowOff>
    </xdr:from>
    <xdr:to>
      <xdr:col>8</xdr:col>
      <xdr:colOff>803063</xdr:colOff>
      <xdr:row>119</xdr:row>
      <xdr:rowOff>252731</xdr:rowOff>
    </xdr:to>
    <xdr:sp macro="[0]!AnnualizeOrYTD_Click" textlink="">
      <xdr:nvSpPr>
        <xdr:cNvPr id="119" name="Varies_Y^3" descr="YTD | Income Calculator | Base Pay^3 | YTD" hidden="1">
          <a:extLst>
            <a:ext uri="{FF2B5EF4-FFF2-40B4-BE49-F238E27FC236}">
              <a16:creationId xmlns:a16="http://schemas.microsoft.com/office/drawing/2014/main" id="{00000000-0008-0000-0000-000077000000}"/>
            </a:ext>
          </a:extLst>
        </xdr:cNvPr>
        <xdr:cNvSpPr/>
      </xdr:nvSpPr>
      <xdr:spPr>
        <a:xfrm>
          <a:off x="6436198" y="2033238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119</xdr:row>
      <xdr:rowOff>12700</xdr:rowOff>
    </xdr:from>
    <xdr:to>
      <xdr:col>8</xdr:col>
      <xdr:colOff>803063</xdr:colOff>
      <xdr:row>119</xdr:row>
      <xdr:rowOff>127000</xdr:rowOff>
    </xdr:to>
    <xdr:sp macro="[0]!AnnualizeOrYTD_Click" textlink="">
      <xdr:nvSpPr>
        <xdr:cNvPr id="120" name="Varies_A^3" descr="Annualize | Income Calculator | Base Pay^3 | YTD" hidden="1">
          <a:extLst>
            <a:ext uri="{FF2B5EF4-FFF2-40B4-BE49-F238E27FC236}">
              <a16:creationId xmlns:a16="http://schemas.microsoft.com/office/drawing/2014/main" id="{00000000-0008-0000-0000-000078000000}"/>
            </a:ext>
          </a:extLst>
        </xdr:cNvPr>
        <xdr:cNvSpPr/>
      </xdr:nvSpPr>
      <xdr:spPr>
        <a:xfrm>
          <a:off x="6434243" y="2020570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687755</xdr:colOff>
      <xdr:row>146</xdr:row>
      <xdr:rowOff>141923</xdr:rowOff>
    </xdr:from>
    <xdr:to>
      <xdr:col>8</xdr:col>
      <xdr:colOff>800100</xdr:colOff>
      <xdr:row>146</xdr:row>
      <xdr:rowOff>255271</xdr:rowOff>
    </xdr:to>
    <xdr:sp macro="[0]!AnnualizeOrYTD_Click" textlink="">
      <xdr:nvSpPr>
        <xdr:cNvPr id="121" name="Freeform 120" descr="YTD | Income Calculator | Commission^3 | YTD">
          <a:extLst>
            <a:ext uri="{FF2B5EF4-FFF2-40B4-BE49-F238E27FC236}">
              <a16:creationId xmlns:a16="http://schemas.microsoft.com/office/drawing/2014/main" id="{00000000-0008-0000-0000-000079000000}"/>
            </a:ext>
          </a:extLst>
        </xdr:cNvPr>
        <xdr:cNvSpPr/>
      </xdr:nvSpPr>
      <xdr:spPr>
        <a:xfrm>
          <a:off x="6433235" y="2809208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685800</xdr:colOff>
      <xdr:row>146</xdr:row>
      <xdr:rowOff>15240</xdr:rowOff>
    </xdr:from>
    <xdr:to>
      <xdr:col>8</xdr:col>
      <xdr:colOff>800100</xdr:colOff>
      <xdr:row>146</xdr:row>
      <xdr:rowOff>129540</xdr:rowOff>
    </xdr:to>
    <xdr:sp macro="[0]!AnnualizeOrYTD_Click" textlink="">
      <xdr:nvSpPr>
        <xdr:cNvPr id="122" name="Freeform 121" descr="Annualize | Income Calculator | Commission^3 | YTD">
          <a:extLst>
            <a:ext uri="{FF2B5EF4-FFF2-40B4-BE49-F238E27FC236}">
              <a16:creationId xmlns:a16="http://schemas.microsoft.com/office/drawing/2014/main" id="{00000000-0008-0000-0000-00007A000000}"/>
            </a:ext>
          </a:extLst>
        </xdr:cNvPr>
        <xdr:cNvSpPr/>
      </xdr:nvSpPr>
      <xdr:spPr>
        <a:xfrm>
          <a:off x="6431280" y="2796540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672515</xdr:colOff>
      <xdr:row>157</xdr:row>
      <xdr:rowOff>134303</xdr:rowOff>
    </xdr:from>
    <xdr:to>
      <xdr:col>8</xdr:col>
      <xdr:colOff>784860</xdr:colOff>
      <xdr:row>157</xdr:row>
      <xdr:rowOff>247651</xdr:rowOff>
    </xdr:to>
    <xdr:sp macro="[0]!AnnualizeOrYTD_Click" textlink="">
      <xdr:nvSpPr>
        <xdr:cNvPr id="123" name="Freeform 122" descr="YTD | Income Calculator | Other Income^3 | YTD">
          <a:extLst>
            <a:ext uri="{FF2B5EF4-FFF2-40B4-BE49-F238E27FC236}">
              <a16:creationId xmlns:a16="http://schemas.microsoft.com/office/drawing/2014/main" id="{00000000-0008-0000-0000-00007B000000}"/>
            </a:ext>
          </a:extLst>
        </xdr:cNvPr>
        <xdr:cNvSpPr/>
      </xdr:nvSpPr>
      <xdr:spPr>
        <a:xfrm>
          <a:off x="6417995" y="310943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670560</xdr:colOff>
      <xdr:row>157</xdr:row>
      <xdr:rowOff>15240</xdr:rowOff>
    </xdr:from>
    <xdr:to>
      <xdr:col>8</xdr:col>
      <xdr:colOff>784860</xdr:colOff>
      <xdr:row>157</xdr:row>
      <xdr:rowOff>129540</xdr:rowOff>
    </xdr:to>
    <xdr:sp macro="[0]!AnnualizeOrYTD_Click" textlink="">
      <xdr:nvSpPr>
        <xdr:cNvPr id="124" name="Freeform 123" descr="Annualize | Income Calculator | Other Income^3 | YTD">
          <a:extLst>
            <a:ext uri="{FF2B5EF4-FFF2-40B4-BE49-F238E27FC236}">
              <a16:creationId xmlns:a16="http://schemas.microsoft.com/office/drawing/2014/main" id="{00000000-0008-0000-0000-00007C000000}"/>
            </a:ext>
          </a:extLst>
        </xdr:cNvPr>
        <xdr:cNvSpPr/>
      </xdr:nvSpPr>
      <xdr:spPr>
        <a:xfrm>
          <a:off x="6416040" y="3097530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45720</xdr:colOff>
      <xdr:row>164</xdr:row>
      <xdr:rowOff>30480</xdr:rowOff>
    </xdr:from>
    <xdr:to>
      <xdr:col>8</xdr:col>
      <xdr:colOff>830580</xdr:colOff>
      <xdr:row>164</xdr:row>
      <xdr:rowOff>259080</xdr:rowOff>
    </xdr:to>
    <xdr:sp macro="" textlink="">
      <xdr:nvSpPr>
        <xdr:cNvPr id="125" name="Rounded Rectangle 124" descr="Total Row | Income Calculator | Employer^3">
          <a:extLst>
            <a:ext uri="{FF2B5EF4-FFF2-40B4-BE49-F238E27FC236}">
              <a16:creationId xmlns:a16="http://schemas.microsoft.com/office/drawing/2014/main" id="{00000000-0008-0000-0000-00007D000000}"/>
            </a:ext>
          </a:extLst>
        </xdr:cNvPr>
        <xdr:cNvSpPr/>
      </xdr:nvSpPr>
      <xdr:spPr>
        <a:xfrm>
          <a:off x="5791200" y="32552640"/>
          <a:ext cx="784860" cy="2286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0</xdr:colOff>
      <xdr:row>167</xdr:row>
      <xdr:rowOff>0</xdr:rowOff>
    </xdr:from>
    <xdr:to>
      <xdr:col>2</xdr:col>
      <xdr:colOff>0</xdr:colOff>
      <xdr:row>168</xdr:row>
      <xdr:rowOff>0</xdr:rowOff>
    </xdr:to>
    <xdr:sp macro="[0]!ShowHide_Main_Click" textlink="">
      <xdr:nvSpPr>
        <xdr:cNvPr id="126" name="Rounded Rectangle 125" descr="Show Hide | Income Calculator | Base Pay^4">
          <a:extLst>
            <a:ext uri="{FF2B5EF4-FFF2-40B4-BE49-F238E27FC236}">
              <a16:creationId xmlns:a16="http://schemas.microsoft.com/office/drawing/2014/main" id="{00000000-0008-0000-0000-00007E000000}"/>
            </a:ext>
          </a:extLst>
        </xdr:cNvPr>
        <xdr:cNvSpPr/>
      </xdr:nvSpPr>
      <xdr:spPr>
        <a:xfrm>
          <a:off x="350520" y="468020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170</xdr:row>
      <xdr:rowOff>30480</xdr:rowOff>
    </xdr:from>
    <xdr:to>
      <xdr:col>2</xdr:col>
      <xdr:colOff>574232</xdr:colOff>
      <xdr:row>170</xdr:row>
      <xdr:rowOff>238952</xdr:rowOff>
    </xdr:to>
    <xdr:sp macro="[0]!CkUnckBoxes_Click" textlink="">
      <xdr:nvSpPr>
        <xdr:cNvPr id="127" name="Rectangle 126" descr="Ck Unck | Income Calculator | Base Pay^4 | Rate of Pay | A" title="BasePayTitle">
          <a:extLst>
            <a:ext uri="{FF2B5EF4-FFF2-40B4-BE49-F238E27FC236}">
              <a16:creationId xmlns:a16="http://schemas.microsoft.com/office/drawing/2014/main" id="{00000000-0008-0000-0000-00007F000000}"/>
            </a:ext>
          </a:extLst>
        </xdr:cNvPr>
        <xdr:cNvSpPr>
          <a:spLocks noChangeAspect="1"/>
        </xdr:cNvSpPr>
      </xdr:nvSpPr>
      <xdr:spPr>
        <a:xfrm>
          <a:off x="1005840" y="344576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172</xdr:row>
      <xdr:rowOff>30480</xdr:rowOff>
    </xdr:from>
    <xdr:to>
      <xdr:col>2</xdr:col>
      <xdr:colOff>566612</xdr:colOff>
      <xdr:row>172</xdr:row>
      <xdr:rowOff>238952</xdr:rowOff>
    </xdr:to>
    <xdr:sp macro="[0]!CkUnckBoxes_Click" textlink="">
      <xdr:nvSpPr>
        <xdr:cNvPr id="128" name="Rectangle 127" descr="Ck Unck | Income Calculator | Base Pay^4 | YTD | A">
          <a:extLst>
            <a:ext uri="{FF2B5EF4-FFF2-40B4-BE49-F238E27FC236}">
              <a16:creationId xmlns:a16="http://schemas.microsoft.com/office/drawing/2014/main" id="{00000000-0008-0000-0000-000080000000}"/>
            </a:ext>
          </a:extLst>
        </xdr:cNvPr>
        <xdr:cNvSpPr>
          <a:spLocks noChangeAspect="1"/>
        </xdr:cNvSpPr>
      </xdr:nvSpPr>
      <xdr:spPr>
        <a:xfrm>
          <a:off x="998220" y="351129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173</xdr:row>
      <xdr:rowOff>30480</xdr:rowOff>
    </xdr:from>
    <xdr:to>
      <xdr:col>2</xdr:col>
      <xdr:colOff>566612</xdr:colOff>
      <xdr:row>173</xdr:row>
      <xdr:rowOff>238952</xdr:rowOff>
    </xdr:to>
    <xdr:sp macro="[0]!CkUnckBoxes_Click" textlink="">
      <xdr:nvSpPr>
        <xdr:cNvPr id="129" name="Rectangle 128" descr="Ck Unck | Income Calculator | Base Pay^4 | Year1 | A">
          <a:extLst>
            <a:ext uri="{FF2B5EF4-FFF2-40B4-BE49-F238E27FC236}">
              <a16:creationId xmlns:a16="http://schemas.microsoft.com/office/drawing/2014/main" id="{00000000-0008-0000-0000-000081000000}"/>
            </a:ext>
          </a:extLst>
        </xdr:cNvPr>
        <xdr:cNvSpPr>
          <a:spLocks noChangeAspect="1"/>
        </xdr:cNvSpPr>
      </xdr:nvSpPr>
      <xdr:spPr>
        <a:xfrm>
          <a:off x="998220" y="353720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174</xdr:row>
      <xdr:rowOff>30480</xdr:rowOff>
    </xdr:from>
    <xdr:to>
      <xdr:col>2</xdr:col>
      <xdr:colOff>566612</xdr:colOff>
      <xdr:row>174</xdr:row>
      <xdr:rowOff>238952</xdr:rowOff>
    </xdr:to>
    <xdr:sp macro="[0]!CkUnckBoxes_Click" textlink="">
      <xdr:nvSpPr>
        <xdr:cNvPr id="130" name="Rectangle 129" descr="Ck Unck | Income Calculator | Base Pay^4 | Year2 | A">
          <a:extLst>
            <a:ext uri="{FF2B5EF4-FFF2-40B4-BE49-F238E27FC236}">
              <a16:creationId xmlns:a16="http://schemas.microsoft.com/office/drawing/2014/main" id="{00000000-0008-0000-0000-000082000000}"/>
            </a:ext>
          </a:extLst>
        </xdr:cNvPr>
        <xdr:cNvSpPr>
          <a:spLocks noChangeAspect="1"/>
        </xdr:cNvSpPr>
      </xdr:nvSpPr>
      <xdr:spPr>
        <a:xfrm>
          <a:off x="998220" y="356311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178</xdr:row>
      <xdr:rowOff>0</xdr:rowOff>
    </xdr:from>
    <xdr:to>
      <xdr:col>2</xdr:col>
      <xdr:colOff>0</xdr:colOff>
      <xdr:row>179</xdr:row>
      <xdr:rowOff>0</xdr:rowOff>
    </xdr:to>
    <xdr:sp macro="[0]!ShowHide_Main_Click" textlink="">
      <xdr:nvSpPr>
        <xdr:cNvPr id="131" name="Rounded Rectangle 130" descr="Show Hide | Income Calculator | Overtime^4">
          <a:extLst>
            <a:ext uri="{FF2B5EF4-FFF2-40B4-BE49-F238E27FC236}">
              <a16:creationId xmlns:a16="http://schemas.microsoft.com/office/drawing/2014/main" id="{00000000-0008-0000-0000-000083000000}"/>
            </a:ext>
          </a:extLst>
        </xdr:cNvPr>
        <xdr:cNvSpPr/>
      </xdr:nvSpPr>
      <xdr:spPr>
        <a:xfrm>
          <a:off x="350520" y="4999482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181</xdr:row>
      <xdr:rowOff>30480</xdr:rowOff>
    </xdr:from>
    <xdr:to>
      <xdr:col>2</xdr:col>
      <xdr:colOff>566612</xdr:colOff>
      <xdr:row>181</xdr:row>
      <xdr:rowOff>238952</xdr:rowOff>
    </xdr:to>
    <xdr:sp macro="[0]!CkUnckBoxes_Click" textlink="">
      <xdr:nvSpPr>
        <xdr:cNvPr id="132" name="Rectangle 131" descr="Ck Unck | Income Calculator | Overtime^4 | YTD | C">
          <a:extLst>
            <a:ext uri="{FF2B5EF4-FFF2-40B4-BE49-F238E27FC236}">
              <a16:creationId xmlns:a16="http://schemas.microsoft.com/office/drawing/2014/main" id="{00000000-0008-0000-0000-000084000000}"/>
            </a:ext>
          </a:extLst>
        </xdr:cNvPr>
        <xdr:cNvSpPr>
          <a:spLocks noChangeAspect="1"/>
        </xdr:cNvSpPr>
      </xdr:nvSpPr>
      <xdr:spPr>
        <a:xfrm>
          <a:off x="998220" y="376961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182</xdr:row>
      <xdr:rowOff>30480</xdr:rowOff>
    </xdr:from>
    <xdr:to>
      <xdr:col>2</xdr:col>
      <xdr:colOff>566612</xdr:colOff>
      <xdr:row>182</xdr:row>
      <xdr:rowOff>238952</xdr:rowOff>
    </xdr:to>
    <xdr:sp macro="[0]!CkUnckBoxes_Click" textlink="">
      <xdr:nvSpPr>
        <xdr:cNvPr id="133" name="Rectangle 132" descr="Ck Unck | Income Calculator | Overtime^4 | Year1 | C">
          <a:extLst>
            <a:ext uri="{FF2B5EF4-FFF2-40B4-BE49-F238E27FC236}">
              <a16:creationId xmlns:a16="http://schemas.microsoft.com/office/drawing/2014/main" id="{00000000-0008-0000-0000-000085000000}"/>
            </a:ext>
          </a:extLst>
        </xdr:cNvPr>
        <xdr:cNvSpPr>
          <a:spLocks noChangeAspect="1"/>
        </xdr:cNvSpPr>
      </xdr:nvSpPr>
      <xdr:spPr>
        <a:xfrm>
          <a:off x="998220" y="379552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183</xdr:row>
      <xdr:rowOff>30480</xdr:rowOff>
    </xdr:from>
    <xdr:to>
      <xdr:col>2</xdr:col>
      <xdr:colOff>566612</xdr:colOff>
      <xdr:row>183</xdr:row>
      <xdr:rowOff>238952</xdr:rowOff>
    </xdr:to>
    <xdr:sp macro="[0]!CkUnckBoxes_Click" textlink="">
      <xdr:nvSpPr>
        <xdr:cNvPr id="134" name="Rectangle 133" descr="Ck Unck | Income Calculator | Overtime^4 | Year2 | C">
          <a:extLst>
            <a:ext uri="{FF2B5EF4-FFF2-40B4-BE49-F238E27FC236}">
              <a16:creationId xmlns:a16="http://schemas.microsoft.com/office/drawing/2014/main" id="{00000000-0008-0000-0000-000086000000}"/>
            </a:ext>
          </a:extLst>
        </xdr:cNvPr>
        <xdr:cNvSpPr>
          <a:spLocks noChangeAspect="1"/>
        </xdr:cNvSpPr>
      </xdr:nvSpPr>
      <xdr:spPr>
        <a:xfrm>
          <a:off x="998220" y="382143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187</xdr:row>
      <xdr:rowOff>0</xdr:rowOff>
    </xdr:from>
    <xdr:to>
      <xdr:col>2</xdr:col>
      <xdr:colOff>0</xdr:colOff>
      <xdr:row>188</xdr:row>
      <xdr:rowOff>0</xdr:rowOff>
    </xdr:to>
    <xdr:sp macro="[0]!ShowHide_Main_Click" textlink="">
      <xdr:nvSpPr>
        <xdr:cNvPr id="135" name="Rounded Rectangle 134" descr="Show Hide | Income Calculator | Bonus^4">
          <a:extLst>
            <a:ext uri="{FF2B5EF4-FFF2-40B4-BE49-F238E27FC236}">
              <a16:creationId xmlns:a16="http://schemas.microsoft.com/office/drawing/2014/main" id="{00000000-0008-0000-0000-000087000000}"/>
            </a:ext>
          </a:extLst>
        </xdr:cNvPr>
        <xdr:cNvSpPr/>
      </xdr:nvSpPr>
      <xdr:spPr>
        <a:xfrm>
          <a:off x="350520" y="5257800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190</xdr:row>
      <xdr:rowOff>30480</xdr:rowOff>
    </xdr:from>
    <xdr:to>
      <xdr:col>2</xdr:col>
      <xdr:colOff>566612</xdr:colOff>
      <xdr:row>190</xdr:row>
      <xdr:rowOff>238952</xdr:rowOff>
    </xdr:to>
    <xdr:sp macro="[0]!CkUnckBoxes_Click" textlink="">
      <xdr:nvSpPr>
        <xdr:cNvPr id="136" name="Rectangle 135" descr="Ck Unck | Income Calculator | Bonus^4 | YTD | C">
          <a:extLst>
            <a:ext uri="{FF2B5EF4-FFF2-40B4-BE49-F238E27FC236}">
              <a16:creationId xmlns:a16="http://schemas.microsoft.com/office/drawing/2014/main" id="{00000000-0008-0000-0000-000088000000}"/>
            </a:ext>
          </a:extLst>
        </xdr:cNvPr>
        <xdr:cNvSpPr>
          <a:spLocks noChangeAspect="1"/>
        </xdr:cNvSpPr>
      </xdr:nvSpPr>
      <xdr:spPr>
        <a:xfrm>
          <a:off x="998220" y="402793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191</xdr:row>
      <xdr:rowOff>30480</xdr:rowOff>
    </xdr:from>
    <xdr:to>
      <xdr:col>2</xdr:col>
      <xdr:colOff>566612</xdr:colOff>
      <xdr:row>191</xdr:row>
      <xdr:rowOff>238952</xdr:rowOff>
    </xdr:to>
    <xdr:sp macro="[0]!CkUnckBoxes_Click" textlink="">
      <xdr:nvSpPr>
        <xdr:cNvPr id="137" name="Rectangle 136" descr="Ck Unck | Income Calculator | Bonus^4 | Year1 | C">
          <a:extLst>
            <a:ext uri="{FF2B5EF4-FFF2-40B4-BE49-F238E27FC236}">
              <a16:creationId xmlns:a16="http://schemas.microsoft.com/office/drawing/2014/main" id="{00000000-0008-0000-0000-000089000000}"/>
            </a:ext>
          </a:extLst>
        </xdr:cNvPr>
        <xdr:cNvSpPr>
          <a:spLocks noChangeAspect="1"/>
        </xdr:cNvSpPr>
      </xdr:nvSpPr>
      <xdr:spPr>
        <a:xfrm>
          <a:off x="998220" y="405384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192</xdr:row>
      <xdr:rowOff>30480</xdr:rowOff>
    </xdr:from>
    <xdr:to>
      <xdr:col>2</xdr:col>
      <xdr:colOff>566612</xdr:colOff>
      <xdr:row>192</xdr:row>
      <xdr:rowOff>238952</xdr:rowOff>
    </xdr:to>
    <xdr:sp macro="[0]!CkUnckBoxes_Click" textlink="">
      <xdr:nvSpPr>
        <xdr:cNvPr id="138" name="Rectangle 137" descr="Ck Unck | Income Calculator | Bonus^4 | Year2 | C">
          <a:extLst>
            <a:ext uri="{FF2B5EF4-FFF2-40B4-BE49-F238E27FC236}">
              <a16:creationId xmlns:a16="http://schemas.microsoft.com/office/drawing/2014/main" id="{00000000-0008-0000-0000-00008A000000}"/>
            </a:ext>
          </a:extLst>
        </xdr:cNvPr>
        <xdr:cNvSpPr>
          <a:spLocks noChangeAspect="1"/>
        </xdr:cNvSpPr>
      </xdr:nvSpPr>
      <xdr:spPr>
        <a:xfrm>
          <a:off x="998220" y="407974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196</xdr:row>
      <xdr:rowOff>0</xdr:rowOff>
    </xdr:from>
    <xdr:to>
      <xdr:col>2</xdr:col>
      <xdr:colOff>0</xdr:colOff>
      <xdr:row>197</xdr:row>
      <xdr:rowOff>0</xdr:rowOff>
    </xdr:to>
    <xdr:sp macro="[0]!ShowHide_Main_Click" textlink="">
      <xdr:nvSpPr>
        <xdr:cNvPr id="139" name="Rounded Rectangle 138" descr="Show Hide | Income Calculator | Commission^4">
          <a:extLst>
            <a:ext uri="{FF2B5EF4-FFF2-40B4-BE49-F238E27FC236}">
              <a16:creationId xmlns:a16="http://schemas.microsoft.com/office/drawing/2014/main" id="{00000000-0008-0000-0000-00008B000000}"/>
            </a:ext>
          </a:extLst>
        </xdr:cNvPr>
        <xdr:cNvSpPr/>
      </xdr:nvSpPr>
      <xdr:spPr>
        <a:xfrm>
          <a:off x="350520" y="5516880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199</xdr:row>
      <xdr:rowOff>30480</xdr:rowOff>
    </xdr:from>
    <xdr:to>
      <xdr:col>2</xdr:col>
      <xdr:colOff>566612</xdr:colOff>
      <xdr:row>199</xdr:row>
      <xdr:rowOff>238952</xdr:rowOff>
    </xdr:to>
    <xdr:sp macro="[0]!CkUnckBoxes_Click" textlink="">
      <xdr:nvSpPr>
        <xdr:cNvPr id="140" name="Rectangle 139" descr="Ck Unck | Income Calculator | Commission^4 | YTD | C">
          <a:extLst>
            <a:ext uri="{FF2B5EF4-FFF2-40B4-BE49-F238E27FC236}">
              <a16:creationId xmlns:a16="http://schemas.microsoft.com/office/drawing/2014/main" id="{00000000-0008-0000-0000-00008C000000}"/>
            </a:ext>
          </a:extLst>
        </xdr:cNvPr>
        <xdr:cNvSpPr>
          <a:spLocks noChangeAspect="1"/>
        </xdr:cNvSpPr>
      </xdr:nvSpPr>
      <xdr:spPr>
        <a:xfrm>
          <a:off x="998220" y="428701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200</xdr:row>
      <xdr:rowOff>30480</xdr:rowOff>
    </xdr:from>
    <xdr:to>
      <xdr:col>2</xdr:col>
      <xdr:colOff>566612</xdr:colOff>
      <xdr:row>200</xdr:row>
      <xdr:rowOff>238952</xdr:rowOff>
    </xdr:to>
    <xdr:sp macro="[0]!CkUnckBoxes_Click" textlink="">
      <xdr:nvSpPr>
        <xdr:cNvPr id="141" name="Rectangle 140" descr="Ck Unck | Income Calculator | Commission^4 | Year1 | C">
          <a:extLst>
            <a:ext uri="{FF2B5EF4-FFF2-40B4-BE49-F238E27FC236}">
              <a16:creationId xmlns:a16="http://schemas.microsoft.com/office/drawing/2014/main" id="{00000000-0008-0000-0000-00008D000000}"/>
            </a:ext>
          </a:extLst>
        </xdr:cNvPr>
        <xdr:cNvSpPr>
          <a:spLocks noChangeAspect="1"/>
        </xdr:cNvSpPr>
      </xdr:nvSpPr>
      <xdr:spPr>
        <a:xfrm>
          <a:off x="998220" y="431292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201</xdr:row>
      <xdr:rowOff>30480</xdr:rowOff>
    </xdr:from>
    <xdr:to>
      <xdr:col>2</xdr:col>
      <xdr:colOff>566612</xdr:colOff>
      <xdr:row>201</xdr:row>
      <xdr:rowOff>238952</xdr:rowOff>
    </xdr:to>
    <xdr:sp macro="[0]!CkUnckBoxes_Click" textlink="">
      <xdr:nvSpPr>
        <xdr:cNvPr id="142" name="Rectangle 141" descr="Ck Unck | Income Calculator | Commission^4 | Year2 | C">
          <a:extLst>
            <a:ext uri="{FF2B5EF4-FFF2-40B4-BE49-F238E27FC236}">
              <a16:creationId xmlns:a16="http://schemas.microsoft.com/office/drawing/2014/main" id="{00000000-0008-0000-0000-00008E000000}"/>
            </a:ext>
          </a:extLst>
        </xdr:cNvPr>
        <xdr:cNvSpPr>
          <a:spLocks noChangeAspect="1"/>
        </xdr:cNvSpPr>
      </xdr:nvSpPr>
      <xdr:spPr>
        <a:xfrm>
          <a:off x="998220" y="433882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205</xdr:row>
      <xdr:rowOff>0</xdr:rowOff>
    </xdr:from>
    <xdr:to>
      <xdr:col>2</xdr:col>
      <xdr:colOff>0</xdr:colOff>
      <xdr:row>206</xdr:row>
      <xdr:rowOff>0</xdr:rowOff>
    </xdr:to>
    <xdr:sp macro="[0]!ShowHide_Main_Click" textlink="">
      <xdr:nvSpPr>
        <xdr:cNvPr id="143" name="Rounded Rectangle 142" descr="Show Hide | Income Calculator | Other Income^4">
          <a:extLst>
            <a:ext uri="{FF2B5EF4-FFF2-40B4-BE49-F238E27FC236}">
              <a16:creationId xmlns:a16="http://schemas.microsoft.com/office/drawing/2014/main" id="{00000000-0008-0000-0000-00008F000000}"/>
            </a:ext>
          </a:extLst>
        </xdr:cNvPr>
        <xdr:cNvSpPr/>
      </xdr:nvSpPr>
      <xdr:spPr>
        <a:xfrm>
          <a:off x="350520" y="5775198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210</xdr:row>
      <xdr:rowOff>30480</xdr:rowOff>
    </xdr:from>
    <xdr:to>
      <xdr:col>2</xdr:col>
      <xdr:colOff>566612</xdr:colOff>
      <xdr:row>210</xdr:row>
      <xdr:rowOff>238952</xdr:rowOff>
    </xdr:to>
    <xdr:sp macro="[0]!CkUnckBoxes_Click" textlink="">
      <xdr:nvSpPr>
        <xdr:cNvPr id="144" name="Rectangle 143" descr="Ck Unck | Income Calculator | Other Income^4 | YTD | C">
          <a:extLst>
            <a:ext uri="{FF2B5EF4-FFF2-40B4-BE49-F238E27FC236}">
              <a16:creationId xmlns:a16="http://schemas.microsoft.com/office/drawing/2014/main" id="{00000000-0008-0000-0000-000090000000}"/>
            </a:ext>
          </a:extLst>
        </xdr:cNvPr>
        <xdr:cNvSpPr>
          <a:spLocks noChangeAspect="1"/>
        </xdr:cNvSpPr>
      </xdr:nvSpPr>
      <xdr:spPr>
        <a:xfrm>
          <a:off x="998220" y="458800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211</xdr:row>
      <xdr:rowOff>30480</xdr:rowOff>
    </xdr:from>
    <xdr:to>
      <xdr:col>2</xdr:col>
      <xdr:colOff>566612</xdr:colOff>
      <xdr:row>211</xdr:row>
      <xdr:rowOff>238952</xdr:rowOff>
    </xdr:to>
    <xdr:sp macro="[0]!CkUnckBoxes_Click" textlink="">
      <xdr:nvSpPr>
        <xdr:cNvPr id="145" name="Rectangle 144" descr="Ck Unck | Income Calculator | Other Income^4 | Year1 | C">
          <a:extLst>
            <a:ext uri="{FF2B5EF4-FFF2-40B4-BE49-F238E27FC236}">
              <a16:creationId xmlns:a16="http://schemas.microsoft.com/office/drawing/2014/main" id="{00000000-0008-0000-0000-000091000000}"/>
            </a:ext>
          </a:extLst>
        </xdr:cNvPr>
        <xdr:cNvSpPr>
          <a:spLocks noChangeAspect="1"/>
        </xdr:cNvSpPr>
      </xdr:nvSpPr>
      <xdr:spPr>
        <a:xfrm>
          <a:off x="998220" y="461391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212</xdr:row>
      <xdr:rowOff>30480</xdr:rowOff>
    </xdr:from>
    <xdr:to>
      <xdr:col>2</xdr:col>
      <xdr:colOff>566612</xdr:colOff>
      <xdr:row>212</xdr:row>
      <xdr:rowOff>238952</xdr:rowOff>
    </xdr:to>
    <xdr:sp macro="[0]!CkUnckBoxes_Click" textlink="">
      <xdr:nvSpPr>
        <xdr:cNvPr id="146" name="Rectangle 145" descr="Ck Unck | Income Calculator | Other Income^4 | Year2 | C">
          <a:extLst>
            <a:ext uri="{FF2B5EF4-FFF2-40B4-BE49-F238E27FC236}">
              <a16:creationId xmlns:a16="http://schemas.microsoft.com/office/drawing/2014/main" id="{00000000-0008-0000-0000-000092000000}"/>
            </a:ext>
          </a:extLst>
        </xdr:cNvPr>
        <xdr:cNvSpPr>
          <a:spLocks noChangeAspect="1"/>
        </xdr:cNvSpPr>
      </xdr:nvSpPr>
      <xdr:spPr>
        <a:xfrm>
          <a:off x="998220" y="463981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690718</xdr:colOff>
      <xdr:row>190</xdr:row>
      <xdr:rowOff>139065</xdr:rowOff>
    </xdr:from>
    <xdr:to>
      <xdr:col>8</xdr:col>
      <xdr:colOff>803063</xdr:colOff>
      <xdr:row>190</xdr:row>
      <xdr:rowOff>252413</xdr:rowOff>
    </xdr:to>
    <xdr:sp macro="[0]!AnnualizeOrYTD_Click" textlink="">
      <xdr:nvSpPr>
        <xdr:cNvPr id="147" name="Freeform 146" descr="YTD | Income Calculator | Bonus^4 | YTD">
          <a:extLst>
            <a:ext uri="{FF2B5EF4-FFF2-40B4-BE49-F238E27FC236}">
              <a16:creationId xmlns:a16="http://schemas.microsoft.com/office/drawing/2014/main" id="{00000000-0008-0000-0000-000093000000}"/>
            </a:ext>
          </a:extLst>
        </xdr:cNvPr>
        <xdr:cNvSpPr/>
      </xdr:nvSpPr>
      <xdr:spPr>
        <a:xfrm>
          <a:off x="6436198" y="40387905"/>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190</xdr:row>
      <xdr:rowOff>12382</xdr:rowOff>
    </xdr:from>
    <xdr:to>
      <xdr:col>8</xdr:col>
      <xdr:colOff>803063</xdr:colOff>
      <xdr:row>190</xdr:row>
      <xdr:rowOff>126682</xdr:rowOff>
    </xdr:to>
    <xdr:sp macro="[0]!AnnualizeOrYTD_Click" textlink="">
      <xdr:nvSpPr>
        <xdr:cNvPr id="148" name="Freeform 147" descr="Annualize | Income Calculator | Bonus^4 | YTD">
          <a:extLst>
            <a:ext uri="{FF2B5EF4-FFF2-40B4-BE49-F238E27FC236}">
              <a16:creationId xmlns:a16="http://schemas.microsoft.com/office/drawing/2014/main" id="{00000000-0008-0000-0000-000094000000}"/>
            </a:ext>
          </a:extLst>
        </xdr:cNvPr>
        <xdr:cNvSpPr/>
      </xdr:nvSpPr>
      <xdr:spPr>
        <a:xfrm>
          <a:off x="6434243" y="40261222"/>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181</xdr:row>
      <xdr:rowOff>139383</xdr:rowOff>
    </xdr:from>
    <xdr:to>
      <xdr:col>8</xdr:col>
      <xdr:colOff>803063</xdr:colOff>
      <xdr:row>181</xdr:row>
      <xdr:rowOff>252731</xdr:rowOff>
    </xdr:to>
    <xdr:sp macro="[0]!AnnualizeOrYTD_Click" textlink="">
      <xdr:nvSpPr>
        <xdr:cNvPr id="149" name="Freeform 148" descr="YTD | Income Calculator | Overtime^4 | YTD">
          <a:extLst>
            <a:ext uri="{FF2B5EF4-FFF2-40B4-BE49-F238E27FC236}">
              <a16:creationId xmlns:a16="http://schemas.microsoft.com/office/drawing/2014/main" id="{00000000-0008-0000-0000-000095000000}"/>
            </a:ext>
          </a:extLst>
        </xdr:cNvPr>
        <xdr:cNvSpPr/>
      </xdr:nvSpPr>
      <xdr:spPr>
        <a:xfrm>
          <a:off x="6436198" y="3780504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181</xdr:row>
      <xdr:rowOff>12700</xdr:rowOff>
    </xdr:from>
    <xdr:to>
      <xdr:col>8</xdr:col>
      <xdr:colOff>803063</xdr:colOff>
      <xdr:row>181</xdr:row>
      <xdr:rowOff>127000</xdr:rowOff>
    </xdr:to>
    <xdr:sp macro="[0]!AnnualizeOrYTD_Click" textlink="">
      <xdr:nvSpPr>
        <xdr:cNvPr id="150" name="Freeform 149" descr="Annualize | Income Calculator | Overtime^4 | YTD">
          <a:extLst>
            <a:ext uri="{FF2B5EF4-FFF2-40B4-BE49-F238E27FC236}">
              <a16:creationId xmlns:a16="http://schemas.microsoft.com/office/drawing/2014/main" id="{00000000-0008-0000-0000-000096000000}"/>
            </a:ext>
          </a:extLst>
        </xdr:cNvPr>
        <xdr:cNvSpPr/>
      </xdr:nvSpPr>
      <xdr:spPr>
        <a:xfrm>
          <a:off x="6434243" y="3767836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172</xdr:row>
      <xdr:rowOff>139383</xdr:rowOff>
    </xdr:from>
    <xdr:to>
      <xdr:col>8</xdr:col>
      <xdr:colOff>803063</xdr:colOff>
      <xdr:row>172</xdr:row>
      <xdr:rowOff>252731</xdr:rowOff>
    </xdr:to>
    <xdr:sp macro="[0]!AnnualizeOrYTD_Click" textlink="">
      <xdr:nvSpPr>
        <xdr:cNvPr id="151" name="Varies_Y^4" descr="YTD | Income Calculator | Base Pay^4 | YTD" hidden="1">
          <a:extLst>
            <a:ext uri="{FF2B5EF4-FFF2-40B4-BE49-F238E27FC236}">
              <a16:creationId xmlns:a16="http://schemas.microsoft.com/office/drawing/2014/main" id="{00000000-0008-0000-0000-000097000000}"/>
            </a:ext>
          </a:extLst>
        </xdr:cNvPr>
        <xdr:cNvSpPr/>
      </xdr:nvSpPr>
      <xdr:spPr>
        <a:xfrm>
          <a:off x="6436198" y="352218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172</xdr:row>
      <xdr:rowOff>12700</xdr:rowOff>
    </xdr:from>
    <xdr:to>
      <xdr:col>8</xdr:col>
      <xdr:colOff>803063</xdr:colOff>
      <xdr:row>172</xdr:row>
      <xdr:rowOff>127000</xdr:rowOff>
    </xdr:to>
    <xdr:sp macro="[0]!AnnualizeOrYTD_Click" textlink="">
      <xdr:nvSpPr>
        <xdr:cNvPr id="152" name="Varies_A^4" descr="Annualize | Income Calculator | Base Pay^4 | YTD" hidden="1">
          <a:extLst>
            <a:ext uri="{FF2B5EF4-FFF2-40B4-BE49-F238E27FC236}">
              <a16:creationId xmlns:a16="http://schemas.microsoft.com/office/drawing/2014/main" id="{00000000-0008-0000-0000-000098000000}"/>
            </a:ext>
          </a:extLst>
        </xdr:cNvPr>
        <xdr:cNvSpPr/>
      </xdr:nvSpPr>
      <xdr:spPr>
        <a:xfrm>
          <a:off x="6434243" y="350951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687755</xdr:colOff>
      <xdr:row>199</xdr:row>
      <xdr:rowOff>141923</xdr:rowOff>
    </xdr:from>
    <xdr:to>
      <xdr:col>8</xdr:col>
      <xdr:colOff>800100</xdr:colOff>
      <xdr:row>199</xdr:row>
      <xdr:rowOff>255271</xdr:rowOff>
    </xdr:to>
    <xdr:sp macro="[0]!AnnualizeOrYTD_Click" textlink="">
      <xdr:nvSpPr>
        <xdr:cNvPr id="153" name="Freeform 152" descr="YTD | Income Calculator | Commission^4 | YTD">
          <a:extLst>
            <a:ext uri="{FF2B5EF4-FFF2-40B4-BE49-F238E27FC236}">
              <a16:creationId xmlns:a16="http://schemas.microsoft.com/office/drawing/2014/main" id="{00000000-0008-0000-0000-000099000000}"/>
            </a:ext>
          </a:extLst>
        </xdr:cNvPr>
        <xdr:cNvSpPr/>
      </xdr:nvSpPr>
      <xdr:spPr>
        <a:xfrm>
          <a:off x="6433235" y="429815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685800</xdr:colOff>
      <xdr:row>199</xdr:row>
      <xdr:rowOff>15240</xdr:rowOff>
    </xdr:from>
    <xdr:to>
      <xdr:col>8</xdr:col>
      <xdr:colOff>800100</xdr:colOff>
      <xdr:row>199</xdr:row>
      <xdr:rowOff>129540</xdr:rowOff>
    </xdr:to>
    <xdr:sp macro="[0]!AnnualizeOrYTD_Click" textlink="">
      <xdr:nvSpPr>
        <xdr:cNvPr id="154" name="Freeform 153" descr="Annualize | Income Calculator | Commission^4 | YTD">
          <a:extLst>
            <a:ext uri="{FF2B5EF4-FFF2-40B4-BE49-F238E27FC236}">
              <a16:creationId xmlns:a16="http://schemas.microsoft.com/office/drawing/2014/main" id="{00000000-0008-0000-0000-00009A000000}"/>
            </a:ext>
          </a:extLst>
        </xdr:cNvPr>
        <xdr:cNvSpPr/>
      </xdr:nvSpPr>
      <xdr:spPr>
        <a:xfrm>
          <a:off x="6431280" y="428548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672515</xdr:colOff>
      <xdr:row>210</xdr:row>
      <xdr:rowOff>134303</xdr:rowOff>
    </xdr:from>
    <xdr:to>
      <xdr:col>8</xdr:col>
      <xdr:colOff>784860</xdr:colOff>
      <xdr:row>210</xdr:row>
      <xdr:rowOff>247651</xdr:rowOff>
    </xdr:to>
    <xdr:sp macro="[0]!AnnualizeOrYTD_Click" textlink="">
      <xdr:nvSpPr>
        <xdr:cNvPr id="155" name="Freeform 154" descr="YTD | Income Calculator | Other Income^4 | YTD">
          <a:extLst>
            <a:ext uri="{FF2B5EF4-FFF2-40B4-BE49-F238E27FC236}">
              <a16:creationId xmlns:a16="http://schemas.microsoft.com/office/drawing/2014/main" id="{00000000-0008-0000-0000-00009B000000}"/>
            </a:ext>
          </a:extLst>
        </xdr:cNvPr>
        <xdr:cNvSpPr/>
      </xdr:nvSpPr>
      <xdr:spPr>
        <a:xfrm>
          <a:off x="6417995" y="4598384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670560</xdr:colOff>
      <xdr:row>210</xdr:row>
      <xdr:rowOff>15240</xdr:rowOff>
    </xdr:from>
    <xdr:to>
      <xdr:col>8</xdr:col>
      <xdr:colOff>784860</xdr:colOff>
      <xdr:row>210</xdr:row>
      <xdr:rowOff>129540</xdr:rowOff>
    </xdr:to>
    <xdr:sp macro="[0]!AnnualizeOrYTD_Click" textlink="">
      <xdr:nvSpPr>
        <xdr:cNvPr id="156" name="Freeform 155" descr="Annualize | Income Calculator | Other Income^4 | YTD">
          <a:extLst>
            <a:ext uri="{FF2B5EF4-FFF2-40B4-BE49-F238E27FC236}">
              <a16:creationId xmlns:a16="http://schemas.microsoft.com/office/drawing/2014/main" id="{00000000-0008-0000-0000-00009C000000}"/>
            </a:ext>
          </a:extLst>
        </xdr:cNvPr>
        <xdr:cNvSpPr/>
      </xdr:nvSpPr>
      <xdr:spPr>
        <a:xfrm>
          <a:off x="6416040" y="458647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45720</xdr:colOff>
      <xdr:row>217</xdr:row>
      <xdr:rowOff>30480</xdr:rowOff>
    </xdr:from>
    <xdr:to>
      <xdr:col>8</xdr:col>
      <xdr:colOff>830580</xdr:colOff>
      <xdr:row>217</xdr:row>
      <xdr:rowOff>259080</xdr:rowOff>
    </xdr:to>
    <xdr:sp macro="" textlink="">
      <xdr:nvSpPr>
        <xdr:cNvPr id="157" name="Rounded Rectangle 156" descr="Total Row | Income Calculator | Employer^4">
          <a:extLst>
            <a:ext uri="{FF2B5EF4-FFF2-40B4-BE49-F238E27FC236}">
              <a16:creationId xmlns:a16="http://schemas.microsoft.com/office/drawing/2014/main" id="{00000000-0008-0000-0000-00009D000000}"/>
            </a:ext>
          </a:extLst>
        </xdr:cNvPr>
        <xdr:cNvSpPr/>
      </xdr:nvSpPr>
      <xdr:spPr>
        <a:xfrm>
          <a:off x="5791200" y="47442120"/>
          <a:ext cx="784860" cy="2286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0</xdr:colOff>
      <xdr:row>246</xdr:row>
      <xdr:rowOff>0</xdr:rowOff>
    </xdr:from>
    <xdr:to>
      <xdr:col>2</xdr:col>
      <xdr:colOff>0</xdr:colOff>
      <xdr:row>247</xdr:row>
      <xdr:rowOff>0</xdr:rowOff>
    </xdr:to>
    <xdr:sp macro="[0]!ShowHide_Main_Click" textlink="">
      <xdr:nvSpPr>
        <xdr:cNvPr id="158" name="Rounded Rectangle 157" descr="Show Hide | Income Calculator | Taxable^2">
          <a:extLst>
            <a:ext uri="{FF2B5EF4-FFF2-40B4-BE49-F238E27FC236}">
              <a16:creationId xmlns:a16="http://schemas.microsoft.com/office/drawing/2014/main" id="{00000000-0008-0000-0000-00009E000000}"/>
            </a:ext>
          </a:extLst>
        </xdr:cNvPr>
        <xdr:cNvSpPr/>
      </xdr:nvSpPr>
      <xdr:spPr>
        <a:xfrm>
          <a:off x="350520" y="697001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249</xdr:row>
      <xdr:rowOff>30480</xdr:rowOff>
    </xdr:from>
    <xdr:to>
      <xdr:col>2</xdr:col>
      <xdr:colOff>574232</xdr:colOff>
      <xdr:row>249</xdr:row>
      <xdr:rowOff>238952</xdr:rowOff>
    </xdr:to>
    <xdr:sp macro="[0]!CkUnckBoxes_Click" textlink="">
      <xdr:nvSpPr>
        <xdr:cNvPr id="159" name="Rectangle 158" descr="Ck Unck | Income Calculator | Taxable^2 | Rate of Pay | A" title="BasePayTitle">
          <a:extLst>
            <a:ext uri="{FF2B5EF4-FFF2-40B4-BE49-F238E27FC236}">
              <a16:creationId xmlns:a16="http://schemas.microsoft.com/office/drawing/2014/main" id="{00000000-0008-0000-0000-00009F000000}"/>
            </a:ext>
          </a:extLst>
        </xdr:cNvPr>
        <xdr:cNvSpPr>
          <a:spLocks noChangeAspect="1"/>
        </xdr:cNvSpPr>
      </xdr:nvSpPr>
      <xdr:spPr>
        <a:xfrm>
          <a:off x="1005840" y="116586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251</xdr:row>
      <xdr:rowOff>30480</xdr:rowOff>
    </xdr:from>
    <xdr:to>
      <xdr:col>2</xdr:col>
      <xdr:colOff>566612</xdr:colOff>
      <xdr:row>251</xdr:row>
      <xdr:rowOff>238952</xdr:rowOff>
    </xdr:to>
    <xdr:sp macro="[0]!CkUnckBoxes_Click" textlink="">
      <xdr:nvSpPr>
        <xdr:cNvPr id="160" name="Rectangle 159" descr="Ck Unck | Income Calculator | Taxable^2 | YTD | A">
          <a:extLst>
            <a:ext uri="{FF2B5EF4-FFF2-40B4-BE49-F238E27FC236}">
              <a16:creationId xmlns:a16="http://schemas.microsoft.com/office/drawing/2014/main" id="{00000000-0008-0000-0000-0000A0000000}"/>
            </a:ext>
          </a:extLst>
        </xdr:cNvPr>
        <xdr:cNvSpPr>
          <a:spLocks noChangeAspect="1"/>
        </xdr:cNvSpPr>
      </xdr:nvSpPr>
      <xdr:spPr>
        <a:xfrm>
          <a:off x="998220" y="123139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252</xdr:row>
      <xdr:rowOff>30480</xdr:rowOff>
    </xdr:from>
    <xdr:to>
      <xdr:col>2</xdr:col>
      <xdr:colOff>566612</xdr:colOff>
      <xdr:row>252</xdr:row>
      <xdr:rowOff>238952</xdr:rowOff>
    </xdr:to>
    <xdr:sp macro="[0]!CkUnckBoxes_Click" textlink="">
      <xdr:nvSpPr>
        <xdr:cNvPr id="161" name="Rectangle 160" descr="Ck Unck | Income Calculator | Taxable^2 | Year1 | A">
          <a:extLst>
            <a:ext uri="{FF2B5EF4-FFF2-40B4-BE49-F238E27FC236}">
              <a16:creationId xmlns:a16="http://schemas.microsoft.com/office/drawing/2014/main" id="{00000000-0008-0000-0000-0000A1000000}"/>
            </a:ext>
          </a:extLst>
        </xdr:cNvPr>
        <xdr:cNvSpPr>
          <a:spLocks noChangeAspect="1"/>
        </xdr:cNvSpPr>
      </xdr:nvSpPr>
      <xdr:spPr>
        <a:xfrm>
          <a:off x="998220" y="125730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253</xdr:row>
      <xdr:rowOff>30480</xdr:rowOff>
    </xdr:from>
    <xdr:to>
      <xdr:col>2</xdr:col>
      <xdr:colOff>566612</xdr:colOff>
      <xdr:row>253</xdr:row>
      <xdr:rowOff>238952</xdr:rowOff>
    </xdr:to>
    <xdr:sp macro="[0]!CkUnckBoxes_Click" textlink="">
      <xdr:nvSpPr>
        <xdr:cNvPr id="162" name="Rectangle 161" descr="Ck Unck | Income Calculator | Taxable^2 | Year2 | A">
          <a:extLst>
            <a:ext uri="{FF2B5EF4-FFF2-40B4-BE49-F238E27FC236}">
              <a16:creationId xmlns:a16="http://schemas.microsoft.com/office/drawing/2014/main" id="{00000000-0008-0000-0000-0000A2000000}"/>
            </a:ext>
          </a:extLst>
        </xdr:cNvPr>
        <xdr:cNvSpPr>
          <a:spLocks noChangeAspect="1"/>
        </xdr:cNvSpPr>
      </xdr:nvSpPr>
      <xdr:spPr>
        <a:xfrm>
          <a:off x="998220" y="128320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257</xdr:row>
      <xdr:rowOff>0</xdr:rowOff>
    </xdr:from>
    <xdr:to>
      <xdr:col>2</xdr:col>
      <xdr:colOff>0</xdr:colOff>
      <xdr:row>258</xdr:row>
      <xdr:rowOff>0</xdr:rowOff>
    </xdr:to>
    <xdr:sp macro="[0]!ShowHide_Main_Click" textlink="">
      <xdr:nvSpPr>
        <xdr:cNvPr id="163" name="Rounded Rectangle 162" descr="Show Hide | Income Calculator | Non-Taxable^2">
          <a:extLst>
            <a:ext uri="{FF2B5EF4-FFF2-40B4-BE49-F238E27FC236}">
              <a16:creationId xmlns:a16="http://schemas.microsoft.com/office/drawing/2014/main" id="{00000000-0008-0000-0000-0000A3000000}"/>
            </a:ext>
          </a:extLst>
        </xdr:cNvPr>
        <xdr:cNvSpPr/>
      </xdr:nvSpPr>
      <xdr:spPr>
        <a:xfrm>
          <a:off x="350520" y="7293102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260</xdr:row>
      <xdr:rowOff>121920</xdr:rowOff>
    </xdr:from>
    <xdr:to>
      <xdr:col>2</xdr:col>
      <xdr:colOff>566612</xdr:colOff>
      <xdr:row>260</xdr:row>
      <xdr:rowOff>330392</xdr:rowOff>
    </xdr:to>
    <xdr:sp macro="[0]!CkUnckBoxes_Click" textlink="">
      <xdr:nvSpPr>
        <xdr:cNvPr id="164" name="Rectangle 163" descr="Ck Unck | Income Calculator | Non-Taxable^2 | Gross 1099 | B">
          <a:extLst>
            <a:ext uri="{FF2B5EF4-FFF2-40B4-BE49-F238E27FC236}">
              <a16:creationId xmlns:a16="http://schemas.microsoft.com/office/drawing/2014/main" id="{00000000-0008-0000-0000-0000A4000000}"/>
            </a:ext>
          </a:extLst>
        </xdr:cNvPr>
        <xdr:cNvSpPr>
          <a:spLocks noChangeAspect="1"/>
        </xdr:cNvSpPr>
      </xdr:nvSpPr>
      <xdr:spPr>
        <a:xfrm>
          <a:off x="998220" y="150266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262</xdr:row>
      <xdr:rowOff>91440</xdr:rowOff>
    </xdr:from>
    <xdr:to>
      <xdr:col>2</xdr:col>
      <xdr:colOff>566612</xdr:colOff>
      <xdr:row>262</xdr:row>
      <xdr:rowOff>299912</xdr:rowOff>
    </xdr:to>
    <xdr:sp macro="[0]!CkUnckBoxes_Click" textlink="">
      <xdr:nvSpPr>
        <xdr:cNvPr id="165" name="Rectangle 164" descr="Ck Unck | Income Calculator | Non-Taxable^2 | Eligible | B">
          <a:extLst>
            <a:ext uri="{FF2B5EF4-FFF2-40B4-BE49-F238E27FC236}">
              <a16:creationId xmlns:a16="http://schemas.microsoft.com/office/drawing/2014/main" id="{00000000-0008-0000-0000-0000A5000000}"/>
            </a:ext>
          </a:extLst>
        </xdr:cNvPr>
        <xdr:cNvSpPr>
          <a:spLocks noChangeAspect="1"/>
        </xdr:cNvSpPr>
      </xdr:nvSpPr>
      <xdr:spPr>
        <a:xfrm>
          <a:off x="998220" y="159410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264</xdr:row>
      <xdr:rowOff>106680</xdr:rowOff>
    </xdr:from>
    <xdr:to>
      <xdr:col>2</xdr:col>
      <xdr:colOff>566612</xdr:colOff>
      <xdr:row>264</xdr:row>
      <xdr:rowOff>315152</xdr:rowOff>
    </xdr:to>
    <xdr:sp macro="[0]!CkUnckBoxes_Click" textlink="">
      <xdr:nvSpPr>
        <xdr:cNvPr id="166" name="Rectangle 165" descr="Ck Unck | Income Calculator | Non-Taxable^2 | Current | B">
          <a:extLst>
            <a:ext uri="{FF2B5EF4-FFF2-40B4-BE49-F238E27FC236}">
              <a16:creationId xmlns:a16="http://schemas.microsoft.com/office/drawing/2014/main" id="{00000000-0008-0000-0000-0000A6000000}"/>
            </a:ext>
          </a:extLst>
        </xdr:cNvPr>
        <xdr:cNvSpPr>
          <a:spLocks noChangeAspect="1"/>
        </xdr:cNvSpPr>
      </xdr:nvSpPr>
      <xdr:spPr>
        <a:xfrm>
          <a:off x="998220" y="166573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261</xdr:row>
      <xdr:rowOff>129540</xdr:rowOff>
    </xdr:from>
    <xdr:to>
      <xdr:col>2</xdr:col>
      <xdr:colOff>566612</xdr:colOff>
      <xdr:row>261</xdr:row>
      <xdr:rowOff>338012</xdr:rowOff>
    </xdr:to>
    <xdr:sp macro="[0]!CkUnckBoxes_Click" textlink="">
      <xdr:nvSpPr>
        <xdr:cNvPr id="167" name="Rectangle 166" descr="Ck Unck | Income Calculator | Non-Taxable^2 | Personal Taxable | B">
          <a:extLst>
            <a:ext uri="{FF2B5EF4-FFF2-40B4-BE49-F238E27FC236}">
              <a16:creationId xmlns:a16="http://schemas.microsoft.com/office/drawing/2014/main" id="{00000000-0008-0000-0000-0000A7000000}"/>
            </a:ext>
          </a:extLst>
        </xdr:cNvPr>
        <xdr:cNvSpPr>
          <a:spLocks noChangeAspect="1"/>
        </xdr:cNvSpPr>
      </xdr:nvSpPr>
      <xdr:spPr>
        <a:xfrm>
          <a:off x="998220" y="155067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680135</xdr:colOff>
      <xdr:row>251</xdr:row>
      <xdr:rowOff>134303</xdr:rowOff>
    </xdr:from>
    <xdr:to>
      <xdr:col>8</xdr:col>
      <xdr:colOff>792480</xdr:colOff>
      <xdr:row>251</xdr:row>
      <xdr:rowOff>247651</xdr:rowOff>
    </xdr:to>
    <xdr:sp macro="[0]!AnnualizeOrYTD_Click" textlink="">
      <xdr:nvSpPr>
        <xdr:cNvPr id="168" name="Freeform 167" descr="YTD | Income Calculator | Taxable^2 | YTD">
          <a:extLst>
            <a:ext uri="{FF2B5EF4-FFF2-40B4-BE49-F238E27FC236}">
              <a16:creationId xmlns:a16="http://schemas.microsoft.com/office/drawing/2014/main" id="{00000000-0008-0000-0000-0000A8000000}"/>
            </a:ext>
          </a:extLst>
        </xdr:cNvPr>
        <xdr:cNvSpPr/>
      </xdr:nvSpPr>
      <xdr:spPr>
        <a:xfrm>
          <a:off x="6425615" y="1241774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678180</xdr:colOff>
      <xdr:row>251</xdr:row>
      <xdr:rowOff>15240</xdr:rowOff>
    </xdr:from>
    <xdr:to>
      <xdr:col>8</xdr:col>
      <xdr:colOff>792480</xdr:colOff>
      <xdr:row>251</xdr:row>
      <xdr:rowOff>129540</xdr:rowOff>
    </xdr:to>
    <xdr:sp macro="[0]!AnnualizeOrYTD_Click" textlink="">
      <xdr:nvSpPr>
        <xdr:cNvPr id="169" name="Freeform 168" descr="Annualize | Income Calculator | Taxable^2 | YTD">
          <a:extLst>
            <a:ext uri="{FF2B5EF4-FFF2-40B4-BE49-F238E27FC236}">
              <a16:creationId xmlns:a16="http://schemas.microsoft.com/office/drawing/2014/main" id="{00000000-0008-0000-0000-0000A9000000}"/>
            </a:ext>
          </a:extLst>
        </xdr:cNvPr>
        <xdr:cNvSpPr/>
      </xdr:nvSpPr>
      <xdr:spPr>
        <a:xfrm>
          <a:off x="6423660" y="122986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2</xdr:col>
      <xdr:colOff>358140</xdr:colOff>
      <xdr:row>265</xdr:row>
      <xdr:rowOff>106680</xdr:rowOff>
    </xdr:from>
    <xdr:to>
      <xdr:col>2</xdr:col>
      <xdr:colOff>566612</xdr:colOff>
      <xdr:row>265</xdr:row>
      <xdr:rowOff>315152</xdr:rowOff>
    </xdr:to>
    <xdr:sp macro="[0]!CkUnckBoxes_Click" textlink="">
      <xdr:nvSpPr>
        <xdr:cNvPr id="170" name="Rectangle 169" descr="Ck Unck | Income Calculator | Non-Taxable^2 | Monthly Taxable | B">
          <a:extLst>
            <a:ext uri="{FF2B5EF4-FFF2-40B4-BE49-F238E27FC236}">
              <a16:creationId xmlns:a16="http://schemas.microsoft.com/office/drawing/2014/main" id="{00000000-0008-0000-0000-0000AA000000}"/>
            </a:ext>
          </a:extLst>
        </xdr:cNvPr>
        <xdr:cNvSpPr>
          <a:spLocks noChangeAspect="1"/>
        </xdr:cNvSpPr>
      </xdr:nvSpPr>
      <xdr:spPr>
        <a:xfrm>
          <a:off x="998220" y="170764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266</xdr:row>
      <xdr:rowOff>114300</xdr:rowOff>
    </xdr:from>
    <xdr:to>
      <xdr:col>2</xdr:col>
      <xdr:colOff>566612</xdr:colOff>
      <xdr:row>266</xdr:row>
      <xdr:rowOff>322772</xdr:rowOff>
    </xdr:to>
    <xdr:sp macro="[0]!CkUnckBoxes_Click" textlink="">
      <xdr:nvSpPr>
        <xdr:cNvPr id="171" name="Rectangle 170" descr="Ck Unck | Income Calculator | Non-Taxable^2 | Monthly Eligible | B">
          <a:extLst>
            <a:ext uri="{FF2B5EF4-FFF2-40B4-BE49-F238E27FC236}">
              <a16:creationId xmlns:a16="http://schemas.microsoft.com/office/drawing/2014/main" id="{00000000-0008-0000-0000-0000AB000000}"/>
            </a:ext>
          </a:extLst>
        </xdr:cNvPr>
        <xdr:cNvSpPr>
          <a:spLocks noChangeAspect="1"/>
        </xdr:cNvSpPr>
      </xdr:nvSpPr>
      <xdr:spPr>
        <a:xfrm>
          <a:off x="998220" y="175031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272</xdr:row>
      <xdr:rowOff>0</xdr:rowOff>
    </xdr:from>
    <xdr:to>
      <xdr:col>2</xdr:col>
      <xdr:colOff>0</xdr:colOff>
      <xdr:row>273</xdr:row>
      <xdr:rowOff>0</xdr:rowOff>
    </xdr:to>
    <xdr:sp macro="[0]!ShowHide_Main_Click" textlink="">
      <xdr:nvSpPr>
        <xdr:cNvPr id="172" name="Rounded Rectangle 171" descr="Show Hide | Income Calculator | Taxable^3">
          <a:extLst>
            <a:ext uri="{FF2B5EF4-FFF2-40B4-BE49-F238E27FC236}">
              <a16:creationId xmlns:a16="http://schemas.microsoft.com/office/drawing/2014/main" id="{00000000-0008-0000-0000-0000AC000000}"/>
            </a:ext>
          </a:extLst>
        </xdr:cNvPr>
        <xdr:cNvSpPr/>
      </xdr:nvSpPr>
      <xdr:spPr>
        <a:xfrm>
          <a:off x="350520" y="7818120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275</xdr:row>
      <xdr:rowOff>30480</xdr:rowOff>
    </xdr:from>
    <xdr:to>
      <xdr:col>2</xdr:col>
      <xdr:colOff>574232</xdr:colOff>
      <xdr:row>275</xdr:row>
      <xdr:rowOff>238952</xdr:rowOff>
    </xdr:to>
    <xdr:sp macro="[0]!CkUnckBoxes_Click" textlink="">
      <xdr:nvSpPr>
        <xdr:cNvPr id="173" name="Rectangle 172" descr="Ck Unck | Income Calculator | Taxable^3 | Rate of Pay | A" title="BasePayTitle">
          <a:extLst>
            <a:ext uri="{FF2B5EF4-FFF2-40B4-BE49-F238E27FC236}">
              <a16:creationId xmlns:a16="http://schemas.microsoft.com/office/drawing/2014/main" id="{00000000-0008-0000-0000-0000AD000000}"/>
            </a:ext>
          </a:extLst>
        </xdr:cNvPr>
        <xdr:cNvSpPr>
          <a:spLocks noChangeAspect="1"/>
        </xdr:cNvSpPr>
      </xdr:nvSpPr>
      <xdr:spPr>
        <a:xfrm>
          <a:off x="1005840" y="199415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277</xdr:row>
      <xdr:rowOff>30480</xdr:rowOff>
    </xdr:from>
    <xdr:to>
      <xdr:col>2</xdr:col>
      <xdr:colOff>566612</xdr:colOff>
      <xdr:row>277</xdr:row>
      <xdr:rowOff>238952</xdr:rowOff>
    </xdr:to>
    <xdr:sp macro="[0]!CkUnckBoxes_Click" textlink="">
      <xdr:nvSpPr>
        <xdr:cNvPr id="174" name="Rectangle 173" descr="Ck Unck | Income Calculator | Taxable^3 | YTD | A">
          <a:extLst>
            <a:ext uri="{FF2B5EF4-FFF2-40B4-BE49-F238E27FC236}">
              <a16:creationId xmlns:a16="http://schemas.microsoft.com/office/drawing/2014/main" id="{00000000-0008-0000-0000-0000AE000000}"/>
            </a:ext>
          </a:extLst>
        </xdr:cNvPr>
        <xdr:cNvSpPr>
          <a:spLocks noChangeAspect="1"/>
        </xdr:cNvSpPr>
      </xdr:nvSpPr>
      <xdr:spPr>
        <a:xfrm>
          <a:off x="998220" y="205968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278</xdr:row>
      <xdr:rowOff>30480</xdr:rowOff>
    </xdr:from>
    <xdr:to>
      <xdr:col>2</xdr:col>
      <xdr:colOff>566612</xdr:colOff>
      <xdr:row>278</xdr:row>
      <xdr:rowOff>238952</xdr:rowOff>
    </xdr:to>
    <xdr:sp macro="[0]!CkUnckBoxes_Click" textlink="">
      <xdr:nvSpPr>
        <xdr:cNvPr id="175" name="Rectangle 174" descr="Ck Unck | Income Calculator | Taxable^3 | Year1 | A">
          <a:extLst>
            <a:ext uri="{FF2B5EF4-FFF2-40B4-BE49-F238E27FC236}">
              <a16:creationId xmlns:a16="http://schemas.microsoft.com/office/drawing/2014/main" id="{00000000-0008-0000-0000-0000AF000000}"/>
            </a:ext>
          </a:extLst>
        </xdr:cNvPr>
        <xdr:cNvSpPr>
          <a:spLocks noChangeAspect="1"/>
        </xdr:cNvSpPr>
      </xdr:nvSpPr>
      <xdr:spPr>
        <a:xfrm>
          <a:off x="998220" y="208559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279</xdr:row>
      <xdr:rowOff>30480</xdr:rowOff>
    </xdr:from>
    <xdr:to>
      <xdr:col>2</xdr:col>
      <xdr:colOff>566612</xdr:colOff>
      <xdr:row>279</xdr:row>
      <xdr:rowOff>238952</xdr:rowOff>
    </xdr:to>
    <xdr:sp macro="[0]!CkUnckBoxes_Click" textlink="">
      <xdr:nvSpPr>
        <xdr:cNvPr id="176" name="Rectangle 175" descr="Ck Unck | Income Calculator | Taxable^3 | Year2 | A">
          <a:extLst>
            <a:ext uri="{FF2B5EF4-FFF2-40B4-BE49-F238E27FC236}">
              <a16:creationId xmlns:a16="http://schemas.microsoft.com/office/drawing/2014/main" id="{00000000-0008-0000-0000-0000B0000000}"/>
            </a:ext>
          </a:extLst>
        </xdr:cNvPr>
        <xdr:cNvSpPr>
          <a:spLocks noChangeAspect="1"/>
        </xdr:cNvSpPr>
      </xdr:nvSpPr>
      <xdr:spPr>
        <a:xfrm>
          <a:off x="998220" y="211150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283</xdr:row>
      <xdr:rowOff>0</xdr:rowOff>
    </xdr:from>
    <xdr:to>
      <xdr:col>2</xdr:col>
      <xdr:colOff>0</xdr:colOff>
      <xdr:row>284</xdr:row>
      <xdr:rowOff>0</xdr:rowOff>
    </xdr:to>
    <xdr:sp macro="[0]!ShowHide_Main_Click" textlink="">
      <xdr:nvSpPr>
        <xdr:cNvPr id="177" name="Rounded Rectangle 176" descr="Show Hide | Income Calculator | Non-Taxable^3">
          <a:extLst>
            <a:ext uri="{FF2B5EF4-FFF2-40B4-BE49-F238E27FC236}">
              <a16:creationId xmlns:a16="http://schemas.microsoft.com/office/drawing/2014/main" id="{00000000-0008-0000-0000-0000B1000000}"/>
            </a:ext>
          </a:extLst>
        </xdr:cNvPr>
        <xdr:cNvSpPr/>
      </xdr:nvSpPr>
      <xdr:spPr>
        <a:xfrm>
          <a:off x="350520" y="8141208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286</xdr:row>
      <xdr:rowOff>121920</xdr:rowOff>
    </xdr:from>
    <xdr:to>
      <xdr:col>2</xdr:col>
      <xdr:colOff>566612</xdr:colOff>
      <xdr:row>286</xdr:row>
      <xdr:rowOff>330392</xdr:rowOff>
    </xdr:to>
    <xdr:sp macro="[0]!CkUnckBoxes_Click" textlink="">
      <xdr:nvSpPr>
        <xdr:cNvPr id="178" name="Rectangle 177" descr="Ck Unck | Income Calculator | Non-Taxable^3 | Gross 1099 | B">
          <a:extLst>
            <a:ext uri="{FF2B5EF4-FFF2-40B4-BE49-F238E27FC236}">
              <a16:creationId xmlns:a16="http://schemas.microsoft.com/office/drawing/2014/main" id="{00000000-0008-0000-0000-0000B2000000}"/>
            </a:ext>
          </a:extLst>
        </xdr:cNvPr>
        <xdr:cNvSpPr>
          <a:spLocks noChangeAspect="1"/>
        </xdr:cNvSpPr>
      </xdr:nvSpPr>
      <xdr:spPr>
        <a:xfrm>
          <a:off x="998220" y="233095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288</xdr:row>
      <xdr:rowOff>91440</xdr:rowOff>
    </xdr:from>
    <xdr:to>
      <xdr:col>2</xdr:col>
      <xdr:colOff>566612</xdr:colOff>
      <xdr:row>288</xdr:row>
      <xdr:rowOff>299912</xdr:rowOff>
    </xdr:to>
    <xdr:sp macro="[0]!CkUnckBoxes_Click" textlink="">
      <xdr:nvSpPr>
        <xdr:cNvPr id="179" name="Rectangle 178" descr="Ck Unck | Income Calculator | Non-Taxable^3 | Eligible | B">
          <a:extLst>
            <a:ext uri="{FF2B5EF4-FFF2-40B4-BE49-F238E27FC236}">
              <a16:creationId xmlns:a16="http://schemas.microsoft.com/office/drawing/2014/main" id="{00000000-0008-0000-0000-0000B3000000}"/>
            </a:ext>
          </a:extLst>
        </xdr:cNvPr>
        <xdr:cNvSpPr>
          <a:spLocks noChangeAspect="1"/>
        </xdr:cNvSpPr>
      </xdr:nvSpPr>
      <xdr:spPr>
        <a:xfrm>
          <a:off x="998220" y="242239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290</xdr:row>
      <xdr:rowOff>106680</xdr:rowOff>
    </xdr:from>
    <xdr:to>
      <xdr:col>2</xdr:col>
      <xdr:colOff>566612</xdr:colOff>
      <xdr:row>290</xdr:row>
      <xdr:rowOff>315152</xdr:rowOff>
    </xdr:to>
    <xdr:sp macro="[0]!CkUnckBoxes_Click" textlink="">
      <xdr:nvSpPr>
        <xdr:cNvPr id="180" name="Rectangle 179" descr="Ck Unck | Income Calculator | Non-Taxable^3 | Current | B">
          <a:extLst>
            <a:ext uri="{FF2B5EF4-FFF2-40B4-BE49-F238E27FC236}">
              <a16:creationId xmlns:a16="http://schemas.microsoft.com/office/drawing/2014/main" id="{00000000-0008-0000-0000-0000B4000000}"/>
            </a:ext>
          </a:extLst>
        </xdr:cNvPr>
        <xdr:cNvSpPr>
          <a:spLocks noChangeAspect="1"/>
        </xdr:cNvSpPr>
      </xdr:nvSpPr>
      <xdr:spPr>
        <a:xfrm>
          <a:off x="998220" y="249402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287</xdr:row>
      <xdr:rowOff>129540</xdr:rowOff>
    </xdr:from>
    <xdr:to>
      <xdr:col>2</xdr:col>
      <xdr:colOff>566612</xdr:colOff>
      <xdr:row>287</xdr:row>
      <xdr:rowOff>338012</xdr:rowOff>
    </xdr:to>
    <xdr:sp macro="[0]!CkUnckBoxes_Click" textlink="">
      <xdr:nvSpPr>
        <xdr:cNvPr id="181" name="Rectangle 180" descr="Ck Unck | Income Calculator | Non-Taxable^3 | Personal Taxable | B">
          <a:extLst>
            <a:ext uri="{FF2B5EF4-FFF2-40B4-BE49-F238E27FC236}">
              <a16:creationId xmlns:a16="http://schemas.microsoft.com/office/drawing/2014/main" id="{00000000-0008-0000-0000-0000B5000000}"/>
            </a:ext>
          </a:extLst>
        </xdr:cNvPr>
        <xdr:cNvSpPr>
          <a:spLocks noChangeAspect="1"/>
        </xdr:cNvSpPr>
      </xdr:nvSpPr>
      <xdr:spPr>
        <a:xfrm>
          <a:off x="998220" y="237896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680135</xdr:colOff>
      <xdr:row>277</xdr:row>
      <xdr:rowOff>134303</xdr:rowOff>
    </xdr:from>
    <xdr:to>
      <xdr:col>8</xdr:col>
      <xdr:colOff>792480</xdr:colOff>
      <xdr:row>277</xdr:row>
      <xdr:rowOff>247651</xdr:rowOff>
    </xdr:to>
    <xdr:sp macro="[0]!AnnualizeOrYTD_Click" textlink="">
      <xdr:nvSpPr>
        <xdr:cNvPr id="182" name="Freeform 181" descr="YTD | Income Calculator | Taxable^3 | YTD">
          <a:extLst>
            <a:ext uri="{FF2B5EF4-FFF2-40B4-BE49-F238E27FC236}">
              <a16:creationId xmlns:a16="http://schemas.microsoft.com/office/drawing/2014/main" id="{00000000-0008-0000-0000-0000B6000000}"/>
            </a:ext>
          </a:extLst>
        </xdr:cNvPr>
        <xdr:cNvSpPr/>
      </xdr:nvSpPr>
      <xdr:spPr>
        <a:xfrm>
          <a:off x="6425615" y="2070068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678180</xdr:colOff>
      <xdr:row>277</xdr:row>
      <xdr:rowOff>15240</xdr:rowOff>
    </xdr:from>
    <xdr:to>
      <xdr:col>8</xdr:col>
      <xdr:colOff>792480</xdr:colOff>
      <xdr:row>277</xdr:row>
      <xdr:rowOff>129540</xdr:rowOff>
    </xdr:to>
    <xdr:sp macro="[0]!AnnualizeOrYTD_Click" textlink="">
      <xdr:nvSpPr>
        <xdr:cNvPr id="183" name="Freeform 182" descr="Annualize | Income Calculator | Taxable^3 | YTD">
          <a:extLst>
            <a:ext uri="{FF2B5EF4-FFF2-40B4-BE49-F238E27FC236}">
              <a16:creationId xmlns:a16="http://schemas.microsoft.com/office/drawing/2014/main" id="{00000000-0008-0000-0000-0000B7000000}"/>
            </a:ext>
          </a:extLst>
        </xdr:cNvPr>
        <xdr:cNvSpPr/>
      </xdr:nvSpPr>
      <xdr:spPr>
        <a:xfrm>
          <a:off x="6423660" y="2058162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2</xdr:col>
      <xdr:colOff>358140</xdr:colOff>
      <xdr:row>291</xdr:row>
      <xdr:rowOff>106680</xdr:rowOff>
    </xdr:from>
    <xdr:to>
      <xdr:col>2</xdr:col>
      <xdr:colOff>566612</xdr:colOff>
      <xdr:row>291</xdr:row>
      <xdr:rowOff>315152</xdr:rowOff>
    </xdr:to>
    <xdr:sp macro="[0]!CkUnckBoxes_Click" textlink="">
      <xdr:nvSpPr>
        <xdr:cNvPr id="184" name="Rectangle 183" descr="Ck Unck | Income Calculator | Non-Taxable^3 | Monthly Taxable | B">
          <a:extLst>
            <a:ext uri="{FF2B5EF4-FFF2-40B4-BE49-F238E27FC236}">
              <a16:creationId xmlns:a16="http://schemas.microsoft.com/office/drawing/2014/main" id="{00000000-0008-0000-0000-0000B8000000}"/>
            </a:ext>
          </a:extLst>
        </xdr:cNvPr>
        <xdr:cNvSpPr>
          <a:spLocks noChangeAspect="1"/>
        </xdr:cNvSpPr>
      </xdr:nvSpPr>
      <xdr:spPr>
        <a:xfrm>
          <a:off x="998220" y="253593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292</xdr:row>
      <xdr:rowOff>114300</xdr:rowOff>
    </xdr:from>
    <xdr:to>
      <xdr:col>2</xdr:col>
      <xdr:colOff>566612</xdr:colOff>
      <xdr:row>292</xdr:row>
      <xdr:rowOff>322772</xdr:rowOff>
    </xdr:to>
    <xdr:sp macro="[0]!CkUnckBoxes_Click" textlink="">
      <xdr:nvSpPr>
        <xdr:cNvPr id="185" name="Rectangle 184" descr="Ck Unck | Income Calculator | Non-Taxable^3 | Monthly Eligible | B">
          <a:extLst>
            <a:ext uri="{FF2B5EF4-FFF2-40B4-BE49-F238E27FC236}">
              <a16:creationId xmlns:a16="http://schemas.microsoft.com/office/drawing/2014/main" id="{00000000-0008-0000-0000-0000B9000000}"/>
            </a:ext>
          </a:extLst>
        </xdr:cNvPr>
        <xdr:cNvSpPr>
          <a:spLocks noChangeAspect="1"/>
        </xdr:cNvSpPr>
      </xdr:nvSpPr>
      <xdr:spPr>
        <a:xfrm>
          <a:off x="998220" y="257860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298</xdr:row>
      <xdr:rowOff>0</xdr:rowOff>
    </xdr:from>
    <xdr:to>
      <xdr:col>2</xdr:col>
      <xdr:colOff>0</xdr:colOff>
      <xdr:row>299</xdr:row>
      <xdr:rowOff>0</xdr:rowOff>
    </xdr:to>
    <xdr:sp macro="[0]!ShowHide_Main_Click" textlink="">
      <xdr:nvSpPr>
        <xdr:cNvPr id="186" name="Rounded Rectangle 185" descr="Show Hide | Income Calculator | Taxable^4">
          <a:extLst>
            <a:ext uri="{FF2B5EF4-FFF2-40B4-BE49-F238E27FC236}">
              <a16:creationId xmlns:a16="http://schemas.microsoft.com/office/drawing/2014/main" id="{00000000-0008-0000-0000-0000BA000000}"/>
            </a:ext>
          </a:extLst>
        </xdr:cNvPr>
        <xdr:cNvSpPr/>
      </xdr:nvSpPr>
      <xdr:spPr>
        <a:xfrm>
          <a:off x="350520" y="866622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301</xdr:row>
      <xdr:rowOff>30480</xdr:rowOff>
    </xdr:from>
    <xdr:to>
      <xdr:col>2</xdr:col>
      <xdr:colOff>574232</xdr:colOff>
      <xdr:row>301</xdr:row>
      <xdr:rowOff>238952</xdr:rowOff>
    </xdr:to>
    <xdr:sp macro="[0]!CkUnckBoxes_Click" textlink="">
      <xdr:nvSpPr>
        <xdr:cNvPr id="187" name="Rectangle 186" descr="Ck Unck | Income Calculator | Taxable^4 | Rate of Pay | A" title="BasePayTitle">
          <a:extLst>
            <a:ext uri="{FF2B5EF4-FFF2-40B4-BE49-F238E27FC236}">
              <a16:creationId xmlns:a16="http://schemas.microsoft.com/office/drawing/2014/main" id="{00000000-0008-0000-0000-0000BB000000}"/>
            </a:ext>
          </a:extLst>
        </xdr:cNvPr>
        <xdr:cNvSpPr>
          <a:spLocks noChangeAspect="1"/>
        </xdr:cNvSpPr>
      </xdr:nvSpPr>
      <xdr:spPr>
        <a:xfrm>
          <a:off x="1005840" y="284149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303</xdr:row>
      <xdr:rowOff>30480</xdr:rowOff>
    </xdr:from>
    <xdr:to>
      <xdr:col>2</xdr:col>
      <xdr:colOff>566612</xdr:colOff>
      <xdr:row>303</xdr:row>
      <xdr:rowOff>238952</xdr:rowOff>
    </xdr:to>
    <xdr:sp macro="[0]!CkUnckBoxes_Click" textlink="">
      <xdr:nvSpPr>
        <xdr:cNvPr id="188" name="Rectangle 187" descr="Ck Unck | Income Calculator | Taxable^4 | YTD | A">
          <a:extLst>
            <a:ext uri="{FF2B5EF4-FFF2-40B4-BE49-F238E27FC236}">
              <a16:creationId xmlns:a16="http://schemas.microsoft.com/office/drawing/2014/main" id="{00000000-0008-0000-0000-0000BC000000}"/>
            </a:ext>
          </a:extLst>
        </xdr:cNvPr>
        <xdr:cNvSpPr>
          <a:spLocks noChangeAspect="1"/>
        </xdr:cNvSpPr>
      </xdr:nvSpPr>
      <xdr:spPr>
        <a:xfrm>
          <a:off x="998220" y="290703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304</xdr:row>
      <xdr:rowOff>30480</xdr:rowOff>
    </xdr:from>
    <xdr:to>
      <xdr:col>2</xdr:col>
      <xdr:colOff>566612</xdr:colOff>
      <xdr:row>304</xdr:row>
      <xdr:rowOff>238952</xdr:rowOff>
    </xdr:to>
    <xdr:sp macro="[0]!CkUnckBoxes_Click" textlink="">
      <xdr:nvSpPr>
        <xdr:cNvPr id="189" name="Rectangle 188" descr="Ck Unck | Income Calculator | Taxable^4 | Year1 | A">
          <a:extLst>
            <a:ext uri="{FF2B5EF4-FFF2-40B4-BE49-F238E27FC236}">
              <a16:creationId xmlns:a16="http://schemas.microsoft.com/office/drawing/2014/main" id="{00000000-0008-0000-0000-0000BD000000}"/>
            </a:ext>
          </a:extLst>
        </xdr:cNvPr>
        <xdr:cNvSpPr>
          <a:spLocks noChangeAspect="1"/>
        </xdr:cNvSpPr>
      </xdr:nvSpPr>
      <xdr:spPr>
        <a:xfrm>
          <a:off x="998220" y="293293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305</xdr:row>
      <xdr:rowOff>30480</xdr:rowOff>
    </xdr:from>
    <xdr:to>
      <xdr:col>2</xdr:col>
      <xdr:colOff>566612</xdr:colOff>
      <xdr:row>305</xdr:row>
      <xdr:rowOff>238952</xdr:rowOff>
    </xdr:to>
    <xdr:sp macro="[0]!CkUnckBoxes_Click" textlink="">
      <xdr:nvSpPr>
        <xdr:cNvPr id="190" name="Rectangle 189" descr="Ck Unck | Income Calculator | Taxable^4 | Year2 | A">
          <a:extLst>
            <a:ext uri="{FF2B5EF4-FFF2-40B4-BE49-F238E27FC236}">
              <a16:creationId xmlns:a16="http://schemas.microsoft.com/office/drawing/2014/main" id="{00000000-0008-0000-0000-0000BE000000}"/>
            </a:ext>
          </a:extLst>
        </xdr:cNvPr>
        <xdr:cNvSpPr>
          <a:spLocks noChangeAspect="1"/>
        </xdr:cNvSpPr>
      </xdr:nvSpPr>
      <xdr:spPr>
        <a:xfrm>
          <a:off x="998220" y="295884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309</xdr:row>
      <xdr:rowOff>0</xdr:rowOff>
    </xdr:from>
    <xdr:to>
      <xdr:col>2</xdr:col>
      <xdr:colOff>0</xdr:colOff>
      <xdr:row>310</xdr:row>
      <xdr:rowOff>0</xdr:rowOff>
    </xdr:to>
    <xdr:sp macro="[0]!ShowHide_Main_Click" textlink="">
      <xdr:nvSpPr>
        <xdr:cNvPr id="191" name="Rounded Rectangle 190" descr="Show Hide | Income Calculator | Non-Taxable^4">
          <a:extLst>
            <a:ext uri="{FF2B5EF4-FFF2-40B4-BE49-F238E27FC236}">
              <a16:creationId xmlns:a16="http://schemas.microsoft.com/office/drawing/2014/main" id="{00000000-0008-0000-0000-0000BF000000}"/>
            </a:ext>
          </a:extLst>
        </xdr:cNvPr>
        <xdr:cNvSpPr/>
      </xdr:nvSpPr>
      <xdr:spPr>
        <a:xfrm>
          <a:off x="350520" y="898931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312</xdr:row>
      <xdr:rowOff>121920</xdr:rowOff>
    </xdr:from>
    <xdr:to>
      <xdr:col>2</xdr:col>
      <xdr:colOff>566612</xdr:colOff>
      <xdr:row>312</xdr:row>
      <xdr:rowOff>330392</xdr:rowOff>
    </xdr:to>
    <xdr:sp macro="[0]!CkUnckBoxes_Click" textlink="">
      <xdr:nvSpPr>
        <xdr:cNvPr id="192" name="Rectangle 191" descr="Ck Unck | Income Calculator | Non-Taxable^4 | Gross 1099 | B">
          <a:extLst>
            <a:ext uri="{FF2B5EF4-FFF2-40B4-BE49-F238E27FC236}">
              <a16:creationId xmlns:a16="http://schemas.microsoft.com/office/drawing/2014/main" id="{00000000-0008-0000-0000-0000C0000000}"/>
            </a:ext>
          </a:extLst>
        </xdr:cNvPr>
        <xdr:cNvSpPr>
          <a:spLocks noChangeAspect="1"/>
        </xdr:cNvSpPr>
      </xdr:nvSpPr>
      <xdr:spPr>
        <a:xfrm>
          <a:off x="998220" y="317830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314</xdr:row>
      <xdr:rowOff>91440</xdr:rowOff>
    </xdr:from>
    <xdr:to>
      <xdr:col>2</xdr:col>
      <xdr:colOff>566612</xdr:colOff>
      <xdr:row>314</xdr:row>
      <xdr:rowOff>299912</xdr:rowOff>
    </xdr:to>
    <xdr:sp macro="[0]!CkUnckBoxes_Click" textlink="">
      <xdr:nvSpPr>
        <xdr:cNvPr id="193" name="Rectangle 192" descr="Ck Unck | Income Calculator | Non-Taxable^4 | Eligible | B">
          <a:extLst>
            <a:ext uri="{FF2B5EF4-FFF2-40B4-BE49-F238E27FC236}">
              <a16:creationId xmlns:a16="http://schemas.microsoft.com/office/drawing/2014/main" id="{00000000-0008-0000-0000-0000C1000000}"/>
            </a:ext>
          </a:extLst>
        </xdr:cNvPr>
        <xdr:cNvSpPr>
          <a:spLocks noChangeAspect="1"/>
        </xdr:cNvSpPr>
      </xdr:nvSpPr>
      <xdr:spPr>
        <a:xfrm>
          <a:off x="998220" y="326974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316</xdr:row>
      <xdr:rowOff>106680</xdr:rowOff>
    </xdr:from>
    <xdr:to>
      <xdr:col>2</xdr:col>
      <xdr:colOff>566612</xdr:colOff>
      <xdr:row>316</xdr:row>
      <xdr:rowOff>315152</xdr:rowOff>
    </xdr:to>
    <xdr:sp macro="[0]!CkUnckBoxes_Click" textlink="">
      <xdr:nvSpPr>
        <xdr:cNvPr id="194" name="Rectangle 193" descr="Ck Unck | Income Calculator | Non-Taxable^4 | Current | B">
          <a:extLst>
            <a:ext uri="{FF2B5EF4-FFF2-40B4-BE49-F238E27FC236}">
              <a16:creationId xmlns:a16="http://schemas.microsoft.com/office/drawing/2014/main" id="{00000000-0008-0000-0000-0000C2000000}"/>
            </a:ext>
          </a:extLst>
        </xdr:cNvPr>
        <xdr:cNvSpPr>
          <a:spLocks noChangeAspect="1"/>
        </xdr:cNvSpPr>
      </xdr:nvSpPr>
      <xdr:spPr>
        <a:xfrm>
          <a:off x="998220" y="334137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313</xdr:row>
      <xdr:rowOff>129540</xdr:rowOff>
    </xdr:from>
    <xdr:to>
      <xdr:col>2</xdr:col>
      <xdr:colOff>566612</xdr:colOff>
      <xdr:row>313</xdr:row>
      <xdr:rowOff>338012</xdr:rowOff>
    </xdr:to>
    <xdr:sp macro="[0]!CkUnckBoxes_Click" textlink="">
      <xdr:nvSpPr>
        <xdr:cNvPr id="195" name="Rectangle 194" descr="Ck Unck | Income Calculator | Non-Taxable^4 | Personal Taxable | B">
          <a:extLst>
            <a:ext uri="{FF2B5EF4-FFF2-40B4-BE49-F238E27FC236}">
              <a16:creationId xmlns:a16="http://schemas.microsoft.com/office/drawing/2014/main" id="{00000000-0008-0000-0000-0000C3000000}"/>
            </a:ext>
          </a:extLst>
        </xdr:cNvPr>
        <xdr:cNvSpPr>
          <a:spLocks noChangeAspect="1"/>
        </xdr:cNvSpPr>
      </xdr:nvSpPr>
      <xdr:spPr>
        <a:xfrm>
          <a:off x="998220" y="322630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680135</xdr:colOff>
      <xdr:row>303</xdr:row>
      <xdr:rowOff>134303</xdr:rowOff>
    </xdr:from>
    <xdr:to>
      <xdr:col>8</xdr:col>
      <xdr:colOff>792480</xdr:colOff>
      <xdr:row>303</xdr:row>
      <xdr:rowOff>247651</xdr:rowOff>
    </xdr:to>
    <xdr:sp macro="[0]!AnnualizeOrYTD_Click" textlink="">
      <xdr:nvSpPr>
        <xdr:cNvPr id="196" name="Freeform 195" descr="YTD | Income Calculator | Taxable^4 | YTD">
          <a:extLst>
            <a:ext uri="{FF2B5EF4-FFF2-40B4-BE49-F238E27FC236}">
              <a16:creationId xmlns:a16="http://schemas.microsoft.com/office/drawing/2014/main" id="{00000000-0008-0000-0000-0000C4000000}"/>
            </a:ext>
          </a:extLst>
        </xdr:cNvPr>
        <xdr:cNvSpPr/>
      </xdr:nvSpPr>
      <xdr:spPr>
        <a:xfrm>
          <a:off x="6425615" y="2917412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678180</xdr:colOff>
      <xdr:row>303</xdr:row>
      <xdr:rowOff>15240</xdr:rowOff>
    </xdr:from>
    <xdr:to>
      <xdr:col>8</xdr:col>
      <xdr:colOff>792480</xdr:colOff>
      <xdr:row>303</xdr:row>
      <xdr:rowOff>129540</xdr:rowOff>
    </xdr:to>
    <xdr:sp macro="[0]!AnnualizeOrYTD_Click" textlink="">
      <xdr:nvSpPr>
        <xdr:cNvPr id="197" name="Freeform 196" descr="Annualize | Income Calculator | Taxable^4 | YTD">
          <a:extLst>
            <a:ext uri="{FF2B5EF4-FFF2-40B4-BE49-F238E27FC236}">
              <a16:creationId xmlns:a16="http://schemas.microsoft.com/office/drawing/2014/main" id="{00000000-0008-0000-0000-0000C5000000}"/>
            </a:ext>
          </a:extLst>
        </xdr:cNvPr>
        <xdr:cNvSpPr/>
      </xdr:nvSpPr>
      <xdr:spPr>
        <a:xfrm>
          <a:off x="6423660" y="2905506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2</xdr:col>
      <xdr:colOff>358140</xdr:colOff>
      <xdr:row>317</xdr:row>
      <xdr:rowOff>106680</xdr:rowOff>
    </xdr:from>
    <xdr:to>
      <xdr:col>2</xdr:col>
      <xdr:colOff>566612</xdr:colOff>
      <xdr:row>317</xdr:row>
      <xdr:rowOff>315152</xdr:rowOff>
    </xdr:to>
    <xdr:sp macro="[0]!CkUnckBoxes_Click" textlink="">
      <xdr:nvSpPr>
        <xdr:cNvPr id="198" name="Rectangle 197" descr="Ck Unck | Income Calculator | Non-Taxable^4 | Monthly Taxable | B">
          <a:extLst>
            <a:ext uri="{FF2B5EF4-FFF2-40B4-BE49-F238E27FC236}">
              <a16:creationId xmlns:a16="http://schemas.microsoft.com/office/drawing/2014/main" id="{00000000-0008-0000-0000-0000C6000000}"/>
            </a:ext>
          </a:extLst>
        </xdr:cNvPr>
        <xdr:cNvSpPr>
          <a:spLocks noChangeAspect="1"/>
        </xdr:cNvSpPr>
      </xdr:nvSpPr>
      <xdr:spPr>
        <a:xfrm>
          <a:off x="998220" y="338328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318</xdr:row>
      <xdr:rowOff>114300</xdr:rowOff>
    </xdr:from>
    <xdr:to>
      <xdr:col>2</xdr:col>
      <xdr:colOff>566612</xdr:colOff>
      <xdr:row>318</xdr:row>
      <xdr:rowOff>322772</xdr:rowOff>
    </xdr:to>
    <xdr:sp macro="[0]!CkUnckBoxes_Click" textlink="">
      <xdr:nvSpPr>
        <xdr:cNvPr id="199" name="Rectangle 198" descr="Ck Unck | Income Calculator | Non-Taxable^4 | Monthly Eligible | B">
          <a:extLst>
            <a:ext uri="{FF2B5EF4-FFF2-40B4-BE49-F238E27FC236}">
              <a16:creationId xmlns:a16="http://schemas.microsoft.com/office/drawing/2014/main" id="{00000000-0008-0000-0000-0000C7000000}"/>
            </a:ext>
          </a:extLst>
        </xdr:cNvPr>
        <xdr:cNvSpPr>
          <a:spLocks noChangeAspect="1"/>
        </xdr:cNvSpPr>
      </xdr:nvSpPr>
      <xdr:spPr>
        <a:xfrm>
          <a:off x="998220" y="342595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11</xdr:col>
      <xdr:colOff>655320</xdr:colOff>
      <xdr:row>2</xdr:row>
      <xdr:rowOff>205740</xdr:rowOff>
    </xdr:from>
    <xdr:to>
      <xdr:col>14</xdr:col>
      <xdr:colOff>68580</xdr:colOff>
      <xdr:row>2</xdr:row>
      <xdr:rowOff>556260</xdr:rowOff>
    </xdr:to>
    <xdr:sp macro="[0]!ResetSheet" textlink="">
      <xdr:nvSpPr>
        <xdr:cNvPr id="3" name="Rounded Rectangle 2">
          <a:extLst>
            <a:ext uri="{FF2B5EF4-FFF2-40B4-BE49-F238E27FC236}">
              <a16:creationId xmlns:a16="http://schemas.microsoft.com/office/drawing/2014/main" id="{00000000-0008-0000-0000-000003000000}"/>
            </a:ext>
          </a:extLst>
        </xdr:cNvPr>
        <xdr:cNvSpPr/>
      </xdr:nvSpPr>
      <xdr:spPr>
        <a:xfrm>
          <a:off x="7269480" y="754380"/>
          <a:ext cx="1645920" cy="35052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100"/>
            <a:t>Reset Workbook</a:t>
          </a:r>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O337"/>
  <sheetViews>
    <sheetView showGridLines="0" tabSelected="1" zoomScaleNormal="100" workbookViewId="0">
      <pane ySplit="1" topLeftCell="A3" activePane="bottomLeft" state="frozen"/>
      <selection pane="bottomLeft" activeCell="D5" sqref="D5:F5"/>
    </sheetView>
  </sheetViews>
  <sheetFormatPr defaultColWidth="8.85546875" defaultRowHeight="15"/>
  <cols>
    <col min="1" max="1" width="5.140625" customWidth="1"/>
    <col min="2" max="2" width="4.28515625" customWidth="1"/>
    <col min="3" max="3" width="13.85546875" customWidth="1"/>
    <col min="4" max="4" width="9" customWidth="1"/>
    <col min="5" max="5" width="6.28515625" customWidth="1"/>
    <col min="6" max="6" width="13.140625" customWidth="1"/>
    <col min="7" max="7" width="14.7109375" customWidth="1"/>
    <col min="8" max="8" width="17.42578125" customWidth="1"/>
    <col min="9" max="9" width="12.5703125" customWidth="1"/>
    <col min="10" max="11" width="10.85546875" style="4" hidden="1" customWidth="1"/>
    <col min="12" max="12" width="17.85546875" customWidth="1"/>
    <col min="13" max="13" width="12" style="4" hidden="1" customWidth="1"/>
    <col min="14" max="14" width="14.7109375" customWidth="1"/>
    <col min="15" max="15" width="4.7109375" customWidth="1"/>
    <col min="16" max="16" width="5.28515625" customWidth="1"/>
  </cols>
  <sheetData>
    <row r="1" spans="2:15" s="16" customFormat="1" ht="37.9" customHeight="1" thickBot="1">
      <c r="B1" s="152" t="s">
        <v>0</v>
      </c>
      <c r="C1" s="112"/>
      <c r="D1" s="106"/>
      <c r="E1" s="106"/>
      <c r="F1" s="107"/>
      <c r="G1" s="107"/>
      <c r="H1" s="107"/>
      <c r="I1" s="106"/>
      <c r="J1" s="107" t="s">
        <v>1</v>
      </c>
      <c r="K1" s="107" t="s">
        <v>1</v>
      </c>
      <c r="L1" s="106"/>
      <c r="M1" s="107" t="s">
        <v>1</v>
      </c>
      <c r="N1" s="106"/>
      <c r="O1" s="106"/>
    </row>
    <row r="2" spans="2:15" s="16" customFormat="1" ht="4.9000000000000004" hidden="1" customHeight="1" thickTop="1">
      <c r="B2" s="108"/>
      <c r="C2" s="109"/>
      <c r="D2" s="110"/>
      <c r="E2" s="110"/>
      <c r="F2" s="111"/>
      <c r="G2" s="111"/>
      <c r="H2" s="111"/>
      <c r="I2" s="110"/>
      <c r="J2" s="111"/>
      <c r="K2" s="111"/>
      <c r="L2" s="110"/>
      <c r="M2" s="111"/>
      <c r="N2" s="110"/>
      <c r="O2" s="110"/>
    </row>
    <row r="3" spans="2:15" s="16" customFormat="1" ht="141.6" customHeight="1" thickTop="1" thickBot="1">
      <c r="B3" s="17"/>
      <c r="C3" s="176" t="s">
        <v>2</v>
      </c>
      <c r="D3" s="177"/>
      <c r="E3" s="177"/>
      <c r="F3" s="177"/>
      <c r="G3" s="177"/>
      <c r="H3" s="177"/>
      <c r="I3" s="177"/>
      <c r="J3" s="177"/>
      <c r="K3" s="177"/>
      <c r="L3" s="177"/>
      <c r="M3" s="15" t="s">
        <v>1</v>
      </c>
      <c r="N3" s="17"/>
      <c r="O3" s="17"/>
    </row>
    <row r="4" spans="2:15" s="16" customFormat="1" ht="3.6" hidden="1" customHeight="1">
      <c r="B4" s="17"/>
      <c r="C4" s="71"/>
      <c r="D4" s="71"/>
      <c r="E4" s="71"/>
      <c r="F4" s="71"/>
      <c r="G4" s="71"/>
      <c r="H4" s="71"/>
      <c r="I4" s="71"/>
      <c r="J4" s="143"/>
      <c r="K4" s="71"/>
      <c r="L4" s="71"/>
      <c r="M4" s="18"/>
      <c r="N4" s="17"/>
      <c r="O4" s="17"/>
    </row>
    <row r="5" spans="2:15" ht="24" customHeight="1" thickBot="1">
      <c r="B5" s="178" t="s">
        <v>3</v>
      </c>
      <c r="C5" s="179"/>
      <c r="D5" s="180"/>
      <c r="E5" s="182"/>
      <c r="F5" s="181"/>
      <c r="G5" s="3" t="s">
        <v>4</v>
      </c>
      <c r="H5" s="180"/>
      <c r="I5" s="181"/>
      <c r="J5" s="15"/>
      <c r="K5" s="15"/>
      <c r="L5" s="3" t="s">
        <v>5</v>
      </c>
      <c r="M5" s="144"/>
      <c r="N5" s="162"/>
      <c r="O5" s="3"/>
    </row>
    <row r="6" spans="2:15" ht="4.1500000000000004" customHeight="1">
      <c r="B6" s="19"/>
      <c r="C6" s="19"/>
      <c r="D6" s="19"/>
      <c r="E6" s="19"/>
      <c r="F6" s="19"/>
      <c r="G6" s="19"/>
      <c r="H6" s="19"/>
      <c r="I6" s="19"/>
      <c r="J6" s="13" t="s">
        <v>1</v>
      </c>
      <c r="K6" s="13" t="s">
        <v>1</v>
      </c>
      <c r="L6" s="19"/>
      <c r="M6" s="18" t="s">
        <v>1</v>
      </c>
      <c r="N6" s="19"/>
      <c r="O6" s="19"/>
    </row>
    <row r="7" spans="2:15" ht="7.9" customHeight="1" thickBot="1">
      <c r="J7" s="14"/>
      <c r="K7" s="14"/>
      <c r="M7" s="1"/>
    </row>
    <row r="8" spans="2:15" ht="25.15" customHeight="1" thickBot="1">
      <c r="B8" s="170" t="s">
        <v>6</v>
      </c>
      <c r="C8" s="171"/>
      <c r="D8" s="173"/>
      <c r="E8" s="174"/>
      <c r="F8" s="174"/>
      <c r="G8" s="175"/>
      <c r="H8" s="163" t="s">
        <v>7</v>
      </c>
      <c r="I8" s="173"/>
      <c r="J8" s="174"/>
      <c r="K8" s="174"/>
      <c r="L8" s="174"/>
      <c r="M8" s="174"/>
      <c r="N8" s="175"/>
      <c r="O8" s="72"/>
    </row>
    <row r="9" spans="2:15" s="16" customFormat="1" ht="19.899999999999999" customHeight="1" thickBot="1">
      <c r="B9" s="20"/>
      <c r="C9" s="32" t="s">
        <v>8</v>
      </c>
      <c r="D9" s="33"/>
      <c r="E9" s="33"/>
      <c r="F9" s="33"/>
      <c r="G9" s="33"/>
      <c r="H9" s="33"/>
      <c r="I9" s="33"/>
      <c r="J9" s="34"/>
      <c r="K9" s="34"/>
      <c r="L9" s="33"/>
      <c r="M9" s="34"/>
      <c r="N9" s="33"/>
      <c r="O9" s="35"/>
    </row>
    <row r="10" spans="2:15" s="16" customFormat="1" ht="10.9" customHeight="1">
      <c r="B10" s="21"/>
      <c r="C10" s="53"/>
      <c r="D10" s="37"/>
      <c r="E10" s="37"/>
      <c r="F10" s="37"/>
      <c r="G10" s="37"/>
      <c r="H10" s="37"/>
      <c r="I10" s="37"/>
      <c r="J10" s="36" t="s">
        <v>1</v>
      </c>
      <c r="K10" s="36" t="s">
        <v>1</v>
      </c>
      <c r="L10" s="37"/>
      <c r="M10" s="36" t="s">
        <v>1</v>
      </c>
      <c r="N10" s="37"/>
      <c r="O10" s="38"/>
    </row>
    <row r="11" spans="2:15" ht="60">
      <c r="B11" s="22"/>
      <c r="C11" s="12" t="s">
        <v>9</v>
      </c>
      <c r="D11" s="23"/>
      <c r="E11" s="23"/>
      <c r="G11" s="6" t="s">
        <v>10</v>
      </c>
      <c r="H11" s="49" t="s">
        <v>11</v>
      </c>
      <c r="I11" s="6" t="s">
        <v>12</v>
      </c>
      <c r="J11" s="54" t="s">
        <v>1</v>
      </c>
      <c r="K11" s="54" t="s">
        <v>1</v>
      </c>
      <c r="L11" s="6" t="s">
        <v>13</v>
      </c>
      <c r="M11" s="6" t="s">
        <v>1</v>
      </c>
      <c r="N11" s="23"/>
      <c r="O11" s="29"/>
    </row>
    <row r="12" spans="2:15" s="16" customFormat="1" ht="20.45" customHeight="1">
      <c r="B12" s="22"/>
      <c r="C12" s="1" t="s">
        <v>14</v>
      </c>
      <c r="D12" s="172"/>
      <c r="E12" s="172"/>
      <c r="F12" s="172"/>
      <c r="G12" s="70"/>
      <c r="H12" s="117" t="s">
        <v>15</v>
      </c>
      <c r="I12" s="142">
        <v>0</v>
      </c>
      <c r="J12" s="55" t="str">
        <f ca="1">VLOOKUP(H12,VLKP_PAY_FREQ,2,FALSE)</f>
        <v>H</v>
      </c>
      <c r="K12" s="55">
        <f ca="1">IF(J12="H",G12*I12*52,G12*J12)</f>
        <v>0</v>
      </c>
      <c r="L12" s="56">
        <f ca="1">IFERROR(ROUND(K12/12,2),0)</f>
        <v>0</v>
      </c>
      <c r="M12" s="145"/>
      <c r="N12" s="57"/>
      <c r="O12" s="30"/>
    </row>
    <row r="13" spans="2:15" ht="31.15" customHeight="1">
      <c r="B13" s="24"/>
      <c r="C13" s="58"/>
      <c r="D13" s="58"/>
      <c r="E13" s="58"/>
      <c r="F13" s="14" t="s">
        <v>16</v>
      </c>
      <c r="G13" s="6" t="s">
        <v>17</v>
      </c>
      <c r="H13" s="6" t="s">
        <v>18</v>
      </c>
      <c r="I13" s="91" t="s">
        <v>19</v>
      </c>
      <c r="J13" s="60"/>
      <c r="K13" s="60"/>
      <c r="L13" s="61" t="s">
        <v>20</v>
      </c>
      <c r="M13" s="62"/>
      <c r="N13" s="63" t="s">
        <v>21</v>
      </c>
      <c r="O13" s="29"/>
    </row>
    <row r="14" spans="2:15" s="16" customFormat="1" ht="20.45" customHeight="1">
      <c r="B14" s="22"/>
      <c r="C14" s="1" t="s">
        <v>14</v>
      </c>
      <c r="D14" s="73" t="s">
        <v>22</v>
      </c>
      <c r="E14" s="64">
        <v>2023</v>
      </c>
      <c r="F14" s="50">
        <v>44927</v>
      </c>
      <c r="G14" s="50"/>
      <c r="H14" s="51"/>
      <c r="I14" s="65"/>
      <c r="J14" s="66">
        <f>IF(AND(F14&lt;&gt;"",G14&lt;&gt;""),IF(K14&gt;0,K14,IF(K14&lt;0,0,K14)),0)</f>
        <v>0</v>
      </c>
      <c r="K14" s="66">
        <f>IF(MONTH(F14)=MONTH(G14),((YEAR(G14)-YEAR(F14))*12)-12+(12-MONTH(F14))+MONTH(G14)-1+(EOMONTH(F14,0)-F14+1)/DAY(EOMONTH(F14,0))+(1-(EOMONTH(G14,0)-G14)/DAY(EOMONTH(G14,0))),((YEAR(G14)-YEAR(F14))*12)-12+(12-MONTH(F14))+MONTH(G14)-1+(EOMONTH(F14,0)-F14+1)/DAY(EOMONTH(F14,0))+(1-(EOMONTH(G14,0)-G14)/DAY(EOMONTH(G14,0))))</f>
        <v>-1476</v>
      </c>
      <c r="L14" s="67">
        <f>IFERROR(ROUND(IF(AND(F14&lt;&gt;"",G14&lt;&gt;""),H14/I14,0),2),0)</f>
        <v>0</v>
      </c>
      <c r="M14" s="68" t="str">
        <f>IFERROR(IF(((L14-L15)/ABS(L15))&gt;0,"+","")&amp;TEXT(ROUND(((L14-L15)/ABS(L15))*100,2),"0.00")&amp;"%","-")</f>
        <v>-</v>
      </c>
      <c r="N14" s="68" t="str">
        <f>M14</f>
        <v>-</v>
      </c>
      <c r="O14" s="30"/>
    </row>
    <row r="15" spans="2:15" s="16" customFormat="1" ht="20.45" customHeight="1">
      <c r="B15" s="22"/>
      <c r="C15" s="1" t="s">
        <v>14</v>
      </c>
      <c r="D15" s="73" t="s">
        <v>23</v>
      </c>
      <c r="E15" s="64">
        <v>2022</v>
      </c>
      <c r="F15" s="50">
        <v>44562</v>
      </c>
      <c r="G15" s="50">
        <v>44926</v>
      </c>
      <c r="H15" s="52"/>
      <c r="I15" s="65">
        <f>ROUND(J15,2)</f>
        <v>12</v>
      </c>
      <c r="J15" s="66">
        <f>IF(AND(F15&lt;&gt;"",G15&lt;&gt;""),IF(K15&gt;0,K15,IF(K15&lt;0,0,K15)),0)</f>
        <v>12</v>
      </c>
      <c r="K15" s="66">
        <f t="shared" ref="K15:K16" si="0">IF(MONTH(F15)=MONTH(G15),((YEAR(G15)-YEAR(F15))*12)-12+(12-MONTH(F15))+MONTH(G15)-1+(EOMONTH(F15,0)-F15+1)/DAY(EOMONTH(F15,0))+(1-(EOMONTH(G15,0)-G15)/DAY(EOMONTH(G15,0))),((YEAR(G15)-YEAR(F15))*12)-12+(12-MONTH(F15))+MONTH(G15)-1+(EOMONTH(F15,0)-F15+1)/DAY(EOMONTH(F15,0))+(1-(EOMONTH(G15,0)-G15)/DAY(EOMONTH(G15,0))))</f>
        <v>12</v>
      </c>
      <c r="L15" s="67">
        <f t="shared" ref="L15:L16" si="1">IFERROR(ROUND(IF(AND(F15&lt;&gt;"",G15&lt;&gt;""),H15/I15,0),2),0)</f>
        <v>0</v>
      </c>
      <c r="M15" s="68" t="str">
        <f>IFERROR(IF(((L15-L16)/ABS(L16))&gt;0,"+","")&amp;TEXT(ROUND(((L15-L16)/ABS(L16))*100,2),"0.00")&amp;"%","-")</f>
        <v>-</v>
      </c>
      <c r="N15" s="68" t="str">
        <f>M15</f>
        <v>-</v>
      </c>
      <c r="O15" s="30"/>
    </row>
    <row r="16" spans="2:15" s="16" customFormat="1" ht="20.45" customHeight="1">
      <c r="B16" s="22"/>
      <c r="C16" s="1" t="s">
        <v>14</v>
      </c>
      <c r="D16" s="73" t="s">
        <v>23</v>
      </c>
      <c r="E16" s="64">
        <v>2021</v>
      </c>
      <c r="F16" s="50">
        <v>44197</v>
      </c>
      <c r="G16" s="50">
        <v>44561</v>
      </c>
      <c r="H16" s="51"/>
      <c r="I16" s="69">
        <f>ROUND(J16,2)</f>
        <v>12</v>
      </c>
      <c r="J16" s="66">
        <f>IF(AND(F16&lt;&gt;"",G16&lt;&gt;""),IF(K16&gt;0,K16,IF(K16&lt;0,0,K16)),0)</f>
        <v>12</v>
      </c>
      <c r="K16" s="66">
        <f t="shared" si="0"/>
        <v>12</v>
      </c>
      <c r="L16" s="67">
        <f t="shared" si="1"/>
        <v>0</v>
      </c>
      <c r="M16" s="146" t="s">
        <v>24</v>
      </c>
      <c r="N16" s="68" t="str">
        <f>M16</f>
        <v>-</v>
      </c>
      <c r="O16" s="30"/>
    </row>
    <row r="17" spans="2:15" ht="15.75" thickBot="1">
      <c r="B17" s="22"/>
      <c r="O17" s="29"/>
    </row>
    <row r="18" spans="2:15" s="16" customFormat="1" ht="20.45" customHeight="1" thickBot="1">
      <c r="B18" s="22"/>
      <c r="D18" s="164" t="s">
        <v>25</v>
      </c>
      <c r="E18" s="165"/>
      <c r="F18" s="165"/>
      <c r="G18" s="165"/>
      <c r="H18" s="165"/>
      <c r="I18" s="165"/>
      <c r="J18" s="31"/>
      <c r="K18" s="31">
        <f ca="1">ROUND(IF(C12="X",L12,0)+IFERROR(SUMIF(C14:C16,"=X",H14:H16)/SUMIF(C14:C16,"=X",I14:I16),0),2)</f>
        <v>0</v>
      </c>
      <c r="L18" s="102">
        <f ca="1">K18</f>
        <v>0</v>
      </c>
      <c r="M18" s="147"/>
      <c r="N18" s="46"/>
      <c r="O18" s="30"/>
    </row>
    <row r="19" spans="2:15" ht="15.75" thickBot="1">
      <c r="B19" s="25"/>
      <c r="C19" s="26"/>
      <c r="D19" s="26"/>
      <c r="E19" s="26"/>
      <c r="F19" s="26"/>
      <c r="G19" s="26"/>
      <c r="H19" s="26"/>
      <c r="I19" s="26"/>
      <c r="J19" s="40" t="s">
        <v>1</v>
      </c>
      <c r="K19" s="40" t="s">
        <v>1</v>
      </c>
      <c r="L19" s="26"/>
      <c r="M19" s="43" t="s">
        <v>1</v>
      </c>
      <c r="N19" s="26"/>
      <c r="O19" s="27"/>
    </row>
    <row r="20" spans="2:15" s="16" customFormat="1" ht="19.899999999999999" customHeight="1" thickBot="1">
      <c r="B20" s="20"/>
      <c r="C20" s="32" t="s">
        <v>26</v>
      </c>
      <c r="D20" s="33"/>
      <c r="E20" s="33"/>
      <c r="F20" s="33"/>
      <c r="G20" s="33"/>
      <c r="H20" s="33"/>
      <c r="I20" s="33"/>
      <c r="J20" s="34"/>
      <c r="K20" s="34"/>
      <c r="L20" s="33"/>
      <c r="M20" s="34"/>
      <c r="N20" s="33"/>
      <c r="O20" s="35"/>
    </row>
    <row r="21" spans="2:15" hidden="1">
      <c r="B21" s="21"/>
      <c r="C21" s="41"/>
      <c r="D21" s="41"/>
      <c r="E21" s="41"/>
      <c r="F21" s="41"/>
      <c r="G21" s="41"/>
      <c r="H21" s="41"/>
      <c r="I21" s="41"/>
      <c r="J21" s="42" t="s">
        <v>1</v>
      </c>
      <c r="K21" s="42" t="s">
        <v>1</v>
      </c>
      <c r="L21" s="41"/>
      <c r="M21" s="42" t="s">
        <v>1</v>
      </c>
      <c r="N21" s="41"/>
      <c r="O21" s="28"/>
    </row>
    <row r="22" spans="2:15" ht="60" hidden="1">
      <c r="B22" s="22"/>
      <c r="C22" s="12" t="s">
        <v>9</v>
      </c>
      <c r="D22" s="74"/>
      <c r="E22" s="74"/>
      <c r="F22" s="6" t="s">
        <v>16</v>
      </c>
      <c r="G22" s="6" t="s">
        <v>17</v>
      </c>
      <c r="H22" s="6" t="s">
        <v>18</v>
      </c>
      <c r="I22" s="91" t="s">
        <v>19</v>
      </c>
      <c r="J22" s="59" t="s">
        <v>1</v>
      </c>
      <c r="K22" s="59" t="s">
        <v>1</v>
      </c>
      <c r="L22" s="61" t="s">
        <v>27</v>
      </c>
      <c r="M22" s="61" t="s">
        <v>1</v>
      </c>
      <c r="N22" s="63" t="s">
        <v>21</v>
      </c>
      <c r="O22" s="29"/>
    </row>
    <row r="23" spans="2:15" s="16" customFormat="1" ht="20.45" hidden="1" customHeight="1">
      <c r="B23" s="22"/>
      <c r="C23" s="1" t="s">
        <v>14</v>
      </c>
      <c r="D23" s="73" t="s">
        <v>22</v>
      </c>
      <c r="E23" s="64">
        <v>2023</v>
      </c>
      <c r="F23" s="50">
        <v>44927</v>
      </c>
      <c r="G23" s="50"/>
      <c r="H23" s="51"/>
      <c r="I23" s="69"/>
      <c r="J23" s="69">
        <f>IF(AND(F23&lt;&gt;"",G23&lt;&gt;""),IF(K23&gt;0,K23,IF(K23&lt;0,0,K23)),0)</f>
        <v>0</v>
      </c>
      <c r="K23" s="69">
        <f>IF(MONTH(F23)=MONTH(G23),((YEAR(G23)-YEAR(F23))*12)-12+(12-MONTH(F23))+MONTH(G23)-1+(EOMONTH(F23,0)-F23+1)/DAY(EOMONTH(F23,0))+(1-(EOMONTH(G23,0)-G23)/DAY(EOMONTH(G23,0))),((YEAR(G23)-YEAR(F23))*12)-12+(12-MONTH(F23))+MONTH(G23)-1+(EOMONTH(F23,0)-F23+1)/DAY(EOMONTH(F23,0))+(1-(EOMONTH(G23,0)-G23)/DAY(EOMONTH(G23,0))))</f>
        <v>-1476</v>
      </c>
      <c r="L23" s="67">
        <f>IFERROR(ROUND(IF(AND(F23&lt;&gt;"",G23&lt;&gt;""),H23/I23,0),2),0)</f>
        <v>0</v>
      </c>
      <c r="M23" s="47" t="str">
        <f t="shared" ref="M23:M24" si="2">IFERROR(IF(((L23-L24)/ABS(L24))&gt;0,"+","")&amp;TEXT(ROUND(((L23-L24)/ABS(L24))*100,2),"0.00")&amp;"%","-")</f>
        <v>-</v>
      </c>
      <c r="N23" s="68" t="str">
        <f>M23</f>
        <v>-</v>
      </c>
      <c r="O23" s="30"/>
    </row>
    <row r="24" spans="2:15" s="16" customFormat="1" ht="20.45" hidden="1" customHeight="1">
      <c r="B24" s="22"/>
      <c r="C24" s="1" t="s">
        <v>14</v>
      </c>
      <c r="D24" s="73" t="s">
        <v>23</v>
      </c>
      <c r="E24" s="64">
        <v>2022</v>
      </c>
      <c r="F24" s="50">
        <v>44562</v>
      </c>
      <c r="G24" s="50">
        <v>44926</v>
      </c>
      <c r="H24" s="51"/>
      <c r="I24" s="69">
        <f>ROUND(J24,2)</f>
        <v>12</v>
      </c>
      <c r="J24" s="69">
        <f>IF(AND(F24&lt;&gt;"",G24&lt;&gt;""),IF(K24&gt;0,K24,IF(K24&lt;0,0,K24)),0)</f>
        <v>12</v>
      </c>
      <c r="K24" s="69">
        <f t="shared" ref="K24:K25" si="3">IF(MONTH(F24)=MONTH(G24),((YEAR(G24)-YEAR(F24))*12)-12+(12-MONTH(F24))+MONTH(G24)-1+(EOMONTH(F24,0)-F24+1)/DAY(EOMONTH(F24,0))+(1-(EOMONTH(G24,0)-G24)/DAY(EOMONTH(G24,0))),((YEAR(G24)-YEAR(F24))*12)-12+(12-MONTH(F24))+MONTH(G24)-1+(EOMONTH(F24,0)-F24+1)/DAY(EOMONTH(F24,0))+(1-(EOMONTH(G24,0)-G24)/DAY(EOMONTH(G24,0))))</f>
        <v>12</v>
      </c>
      <c r="L24" s="67">
        <f t="shared" ref="L24:L25" si="4">IFERROR(ROUND(IF(AND(F24&lt;&gt;"",G24&lt;&gt;""),H24/I24,0),2),0)</f>
        <v>0</v>
      </c>
      <c r="M24" s="47" t="str">
        <f t="shared" si="2"/>
        <v>-</v>
      </c>
      <c r="N24" s="68" t="str">
        <f>M24</f>
        <v>-</v>
      </c>
      <c r="O24" s="30"/>
    </row>
    <row r="25" spans="2:15" s="16" customFormat="1" ht="20.45" hidden="1" customHeight="1">
      <c r="B25" s="22"/>
      <c r="C25" s="1" t="s">
        <v>14</v>
      </c>
      <c r="D25" s="73" t="s">
        <v>23</v>
      </c>
      <c r="E25" s="64">
        <v>2021</v>
      </c>
      <c r="F25" s="50">
        <v>44197</v>
      </c>
      <c r="G25" s="50">
        <v>44561</v>
      </c>
      <c r="H25" s="51"/>
      <c r="I25" s="69">
        <f>ROUND(J25,2)</f>
        <v>12</v>
      </c>
      <c r="J25" s="69">
        <f>IF(AND(F25&lt;&gt;"",G25&lt;&gt;""),IF(K25&gt;0,K25,IF(K25&lt;0,0,K25)),0)</f>
        <v>12</v>
      </c>
      <c r="K25" s="69">
        <f t="shared" si="3"/>
        <v>12</v>
      </c>
      <c r="L25" s="67">
        <f t="shared" si="4"/>
        <v>0</v>
      </c>
      <c r="M25" s="148" t="s">
        <v>24</v>
      </c>
      <c r="N25" s="68" t="str">
        <f>M25</f>
        <v>-</v>
      </c>
      <c r="O25" s="30"/>
    </row>
    <row r="26" spans="2:15" ht="15.75" hidden="1" thickBot="1">
      <c r="B26" s="22"/>
      <c r="O26" s="29"/>
    </row>
    <row r="27" spans="2:15" s="16" customFormat="1" ht="20.45" hidden="1" customHeight="1" thickBot="1">
      <c r="B27" s="22"/>
      <c r="D27" s="164" t="s">
        <v>28</v>
      </c>
      <c r="E27" s="165"/>
      <c r="F27" s="165"/>
      <c r="G27" s="165"/>
      <c r="H27" s="165"/>
      <c r="I27" s="165"/>
      <c r="J27" s="31"/>
      <c r="K27" s="31">
        <f>ROUND(IFERROR(SUMIF(C23:C25,"=X",H23:H25)/SUMIF(C23:C25,"=X",I23:I25),0),2)</f>
        <v>0</v>
      </c>
      <c r="L27" s="102">
        <f>K27</f>
        <v>0</v>
      </c>
      <c r="M27" s="147"/>
      <c r="N27" s="46"/>
      <c r="O27" s="30"/>
    </row>
    <row r="28" spans="2:15" ht="15.75" hidden="1" thickBot="1">
      <c r="B28" s="25"/>
      <c r="C28" s="26"/>
      <c r="D28" s="26"/>
      <c r="E28" s="26"/>
      <c r="F28" s="26"/>
      <c r="G28" s="26"/>
      <c r="H28" s="26"/>
      <c r="I28" s="26"/>
      <c r="J28" s="43"/>
      <c r="K28" s="43"/>
      <c r="L28" s="26"/>
      <c r="M28" s="43"/>
      <c r="N28" s="26"/>
      <c r="O28" s="27"/>
    </row>
    <row r="29" spans="2:15" s="16" customFormat="1" ht="19.899999999999999" customHeight="1" thickBot="1">
      <c r="B29" s="20"/>
      <c r="C29" s="32" t="s">
        <v>29</v>
      </c>
      <c r="D29" s="33"/>
      <c r="E29" s="33"/>
      <c r="F29" s="33"/>
      <c r="G29" s="33"/>
      <c r="H29" s="33"/>
      <c r="I29" s="33"/>
      <c r="J29" s="34"/>
      <c r="K29" s="34"/>
      <c r="L29" s="33"/>
      <c r="M29" s="34"/>
      <c r="N29" s="33"/>
      <c r="O29" s="35"/>
    </row>
    <row r="30" spans="2:15" hidden="1">
      <c r="B30" s="21"/>
      <c r="C30" s="41"/>
      <c r="D30" s="41"/>
      <c r="E30" s="41"/>
      <c r="F30" s="41"/>
      <c r="G30" s="41"/>
      <c r="H30" s="41"/>
      <c r="I30" s="41"/>
      <c r="J30" s="42" t="s">
        <v>1</v>
      </c>
      <c r="K30" s="42" t="s">
        <v>1</v>
      </c>
      <c r="L30" s="41"/>
      <c r="M30" s="42" t="s">
        <v>1</v>
      </c>
      <c r="N30" s="41"/>
      <c r="O30" s="28"/>
    </row>
    <row r="31" spans="2:15" ht="60" hidden="1">
      <c r="B31" s="22"/>
      <c r="C31" s="12" t="s">
        <v>9</v>
      </c>
      <c r="D31" s="74"/>
      <c r="E31" s="74"/>
      <c r="F31" s="6" t="s">
        <v>16</v>
      </c>
      <c r="G31" s="6" t="s">
        <v>17</v>
      </c>
      <c r="H31" s="6" t="s">
        <v>18</v>
      </c>
      <c r="I31" s="91" t="s">
        <v>19</v>
      </c>
      <c r="J31" s="59" t="s">
        <v>1</v>
      </c>
      <c r="K31" s="59" t="s">
        <v>1</v>
      </c>
      <c r="L31" s="61" t="s">
        <v>27</v>
      </c>
      <c r="M31" s="61"/>
      <c r="N31" s="63" t="s">
        <v>21</v>
      </c>
      <c r="O31" s="29"/>
    </row>
    <row r="32" spans="2:15" s="16" customFormat="1" ht="20.45" hidden="1" customHeight="1">
      <c r="B32" s="22"/>
      <c r="C32" s="1" t="s">
        <v>14</v>
      </c>
      <c r="D32" s="73" t="s">
        <v>22</v>
      </c>
      <c r="E32" s="64">
        <v>2023</v>
      </c>
      <c r="F32" s="50">
        <v>44927</v>
      </c>
      <c r="G32" s="50"/>
      <c r="H32" s="51"/>
      <c r="I32" s="69"/>
      <c r="J32" s="69">
        <f>IF(AND(F32&lt;&gt;"",G32&lt;&gt;""),IF(K32&gt;0,K32,IF(K32&lt;0,0,K32)),0)</f>
        <v>0</v>
      </c>
      <c r="K32" s="69">
        <f>IF(MONTH(F32)=MONTH(G32),((YEAR(G32)-YEAR(F32))*12)-12+(12-MONTH(F32))+MONTH(G32)-1+(EOMONTH(F32,0)-F32+1)/DAY(EOMONTH(F32,0))+(1-(EOMONTH(G32,0)-G32)/DAY(EOMONTH(G32,0))),((YEAR(G32)-YEAR(F32))*12)-12+(12-MONTH(F32))+MONTH(G32)-1+(EOMONTH(F32,0)-F32+1)/DAY(EOMONTH(F32,0))+(1-(EOMONTH(G32,0)-G32)/DAY(EOMONTH(G32,0))))</f>
        <v>-1476</v>
      </c>
      <c r="L32" s="67">
        <f>IFERROR(ROUND(IF(AND(F32&lt;&gt;"",G32&lt;&gt;""),H32/I32,0),2),0)</f>
        <v>0</v>
      </c>
      <c r="M32" s="47" t="str">
        <f t="shared" ref="M32:M33" si="5">IFERROR(IF(((L32-L33)/ABS(L33))&gt;0,"+","")&amp;TEXT(ROUND(((L32-L33)/ABS(L33))*100,2),"0.00")&amp;"%","-")</f>
        <v>-</v>
      </c>
      <c r="N32" s="68" t="str">
        <f>M32</f>
        <v>-</v>
      </c>
      <c r="O32" s="30"/>
    </row>
    <row r="33" spans="2:15" s="16" customFormat="1" ht="20.45" hidden="1" customHeight="1">
      <c r="B33" s="22"/>
      <c r="C33" s="1" t="s">
        <v>14</v>
      </c>
      <c r="D33" s="73" t="s">
        <v>23</v>
      </c>
      <c r="E33" s="64">
        <v>2022</v>
      </c>
      <c r="F33" s="50">
        <v>44562</v>
      </c>
      <c r="G33" s="50">
        <v>44926</v>
      </c>
      <c r="H33" s="51"/>
      <c r="I33" s="69">
        <f>ROUND(J33,2)</f>
        <v>12</v>
      </c>
      <c r="J33" s="69">
        <f>IF(AND(F33&lt;&gt;"",G33&lt;&gt;""),IF(K33&gt;0,K33,IF(K33&lt;0,0,K33)),0)</f>
        <v>12</v>
      </c>
      <c r="K33" s="69">
        <f t="shared" ref="K33:K34" si="6">IF(MONTH(F33)=MONTH(G33),((YEAR(G33)-YEAR(F33))*12)-12+(12-MONTH(F33))+MONTH(G33)-1+(EOMONTH(F33,0)-F33+1)/DAY(EOMONTH(F33,0))+(1-(EOMONTH(G33,0)-G33)/DAY(EOMONTH(G33,0))),((YEAR(G33)-YEAR(F33))*12)-12+(12-MONTH(F33))+MONTH(G33)-1+(EOMONTH(F33,0)-F33+1)/DAY(EOMONTH(F33,0))+(1-(EOMONTH(G33,0)-G33)/DAY(EOMONTH(G33,0))))</f>
        <v>12</v>
      </c>
      <c r="L33" s="67">
        <f t="shared" ref="L33:L34" si="7">IFERROR(ROUND(IF(AND(F33&lt;&gt;"",G33&lt;&gt;""),H33/I33,0),2),0)</f>
        <v>0</v>
      </c>
      <c r="M33" s="47" t="str">
        <f t="shared" si="5"/>
        <v>-</v>
      </c>
      <c r="N33" s="68" t="str">
        <f>M33</f>
        <v>-</v>
      </c>
      <c r="O33" s="30"/>
    </row>
    <row r="34" spans="2:15" s="16" customFormat="1" ht="20.45" hidden="1" customHeight="1">
      <c r="B34" s="22"/>
      <c r="C34" s="1" t="s">
        <v>14</v>
      </c>
      <c r="D34" s="73" t="s">
        <v>23</v>
      </c>
      <c r="E34" s="64">
        <v>2021</v>
      </c>
      <c r="F34" s="50">
        <v>44197</v>
      </c>
      <c r="G34" s="50">
        <v>44561</v>
      </c>
      <c r="H34" s="51"/>
      <c r="I34" s="69">
        <f>ROUND(J34,2)</f>
        <v>12</v>
      </c>
      <c r="J34" s="69">
        <f>IF(AND(F34&lt;&gt;"",G34&lt;&gt;""),IF(K34&gt;0,K34,IF(K34&lt;0,0,K34)),0)</f>
        <v>12</v>
      </c>
      <c r="K34" s="69">
        <f t="shared" si="6"/>
        <v>12</v>
      </c>
      <c r="L34" s="67">
        <f t="shared" si="7"/>
        <v>0</v>
      </c>
      <c r="M34" s="148" t="s">
        <v>24</v>
      </c>
      <c r="N34" s="68" t="str">
        <f>M34</f>
        <v>-</v>
      </c>
      <c r="O34" s="30"/>
    </row>
    <row r="35" spans="2:15" ht="15.75" hidden="1" thickBot="1">
      <c r="B35" s="22"/>
      <c r="O35" s="29"/>
    </row>
    <row r="36" spans="2:15" s="16" customFormat="1" ht="21" hidden="1" customHeight="1" thickBot="1">
      <c r="B36" s="22"/>
      <c r="D36" s="164" t="s">
        <v>30</v>
      </c>
      <c r="E36" s="165"/>
      <c r="F36" s="165"/>
      <c r="G36" s="165"/>
      <c r="H36" s="165"/>
      <c r="I36" s="165"/>
      <c r="J36" s="31"/>
      <c r="K36" s="31">
        <f>ROUND(IFERROR(SUMIF(C32:C34,"=X",H32:H34)/SUMIF(C32:C34,"=X",I32:I34),0),2)</f>
        <v>0</v>
      </c>
      <c r="L36" s="102">
        <f>K36</f>
        <v>0</v>
      </c>
      <c r="M36" s="147"/>
      <c r="N36" s="46"/>
      <c r="O36" s="30"/>
    </row>
    <row r="37" spans="2:15" ht="15.75" hidden="1" thickBot="1">
      <c r="B37" s="25"/>
      <c r="C37" s="26"/>
      <c r="D37" s="26"/>
      <c r="E37" s="26"/>
      <c r="F37" s="26"/>
      <c r="G37" s="26"/>
      <c r="H37" s="26"/>
      <c r="I37" s="26"/>
      <c r="J37" s="43"/>
      <c r="K37" s="43"/>
      <c r="L37" s="26"/>
      <c r="M37" s="43"/>
      <c r="N37" s="26"/>
      <c r="O37" s="27"/>
    </row>
    <row r="38" spans="2:15" s="16" customFormat="1" ht="19.899999999999999" customHeight="1" thickBot="1">
      <c r="B38" s="20"/>
      <c r="C38" s="32" t="s">
        <v>31</v>
      </c>
      <c r="D38" s="33"/>
      <c r="E38" s="33"/>
      <c r="F38" s="33"/>
      <c r="G38" s="33"/>
      <c r="H38" s="33"/>
      <c r="I38" s="33"/>
      <c r="J38" s="34"/>
      <c r="K38" s="34"/>
      <c r="L38" s="33"/>
      <c r="M38" s="34"/>
      <c r="N38" s="33"/>
      <c r="O38" s="35"/>
    </row>
    <row r="39" spans="2:15" hidden="1">
      <c r="B39" s="77"/>
      <c r="C39" s="41"/>
      <c r="D39" s="41"/>
      <c r="E39" s="41"/>
      <c r="F39" s="41"/>
      <c r="G39" s="41"/>
      <c r="H39" s="41"/>
      <c r="I39" s="41"/>
      <c r="J39" s="42" t="s">
        <v>1</v>
      </c>
      <c r="K39" s="42" t="s">
        <v>1</v>
      </c>
      <c r="L39" s="41"/>
      <c r="M39" s="42" t="s">
        <v>1</v>
      </c>
      <c r="N39" s="41"/>
      <c r="O39" s="78"/>
    </row>
    <row r="40" spans="2:15" ht="60" hidden="1">
      <c r="B40" s="79"/>
      <c r="C40" s="12" t="s">
        <v>9</v>
      </c>
      <c r="D40" s="74"/>
      <c r="E40" s="74"/>
      <c r="F40" s="6" t="s">
        <v>16</v>
      </c>
      <c r="G40" s="6" t="s">
        <v>17</v>
      </c>
      <c r="H40" s="6" t="s">
        <v>18</v>
      </c>
      <c r="I40" s="91" t="s">
        <v>19</v>
      </c>
      <c r="J40" s="59" t="s">
        <v>1</v>
      </c>
      <c r="K40" s="59" t="s">
        <v>1</v>
      </c>
      <c r="L40" s="61" t="s">
        <v>27</v>
      </c>
      <c r="M40" s="61"/>
      <c r="N40" s="63" t="s">
        <v>21</v>
      </c>
      <c r="O40" s="80"/>
    </row>
    <row r="41" spans="2:15" s="16" customFormat="1" ht="20.45" hidden="1" customHeight="1">
      <c r="B41" s="79"/>
      <c r="C41" s="64" t="s">
        <v>14</v>
      </c>
      <c r="D41" s="73" t="s">
        <v>22</v>
      </c>
      <c r="E41" s="64">
        <v>2023</v>
      </c>
      <c r="F41" s="50">
        <v>44927</v>
      </c>
      <c r="G41" s="50"/>
      <c r="H41" s="51"/>
      <c r="I41" s="69"/>
      <c r="J41" s="69">
        <f>IF(AND(F41&lt;&gt;"",G41&lt;&gt;""),IF(K41&gt;0,K41,IF(K41&lt;0,0,K41)),0)</f>
        <v>0</v>
      </c>
      <c r="K41" s="69">
        <f>IF(MONTH(F41)=MONTH(G41),((YEAR(G41)-YEAR(F41))*12)-12+(12-MONTH(F41))+MONTH(G41)-1+(EOMONTH(F41,0)-F41+1)/DAY(EOMONTH(F41,0))+(1-(EOMONTH(G41,0)-G41)/DAY(EOMONTH(G41,0))),((YEAR(G41)-YEAR(F41))*12)-12+(12-MONTH(F41))+MONTH(G41)-1+(EOMONTH(F41,0)-F41+1)/DAY(EOMONTH(F41,0))+(1-(EOMONTH(G41,0)-G41)/DAY(EOMONTH(G41,0))))</f>
        <v>-1476</v>
      </c>
      <c r="L41" s="67">
        <f>IFERROR(ROUND(IF(AND(F41&lt;&gt;"",G41&lt;&gt;""),H41/I41,0),2),0)</f>
        <v>0</v>
      </c>
      <c r="M41" s="47" t="str">
        <f t="shared" ref="M41:M42" si="8">IFERROR(IF(((L41-L42)/ABS(L42))&gt;0,"+","")&amp;TEXT(ROUND(((L41-L42)/ABS(L42))*100,2),"0.00")&amp;"%","-")</f>
        <v>-</v>
      </c>
      <c r="N41" s="68" t="str">
        <f>M41</f>
        <v>-</v>
      </c>
      <c r="O41" s="81"/>
    </row>
    <row r="42" spans="2:15" s="16" customFormat="1" ht="20.45" hidden="1" customHeight="1">
      <c r="B42" s="79"/>
      <c r="C42" s="64" t="s">
        <v>14</v>
      </c>
      <c r="D42" s="73" t="s">
        <v>23</v>
      </c>
      <c r="E42" s="64">
        <v>2022</v>
      </c>
      <c r="F42" s="50">
        <v>44562</v>
      </c>
      <c r="G42" s="50">
        <v>44926</v>
      </c>
      <c r="H42" s="51"/>
      <c r="I42" s="69">
        <f>ROUND(J42,2)</f>
        <v>12</v>
      </c>
      <c r="J42" s="69">
        <f>IF(AND(F42&lt;&gt;"",G42&lt;&gt;""),IF(K42&gt;0,K42,IF(K42&lt;0,0,K42)),0)</f>
        <v>12</v>
      </c>
      <c r="K42" s="69">
        <f t="shared" ref="K42:K43" si="9">IF(MONTH(F42)=MONTH(G42),((YEAR(G42)-YEAR(F42))*12)-12+(12-MONTH(F42))+MONTH(G42)-1+(EOMONTH(F42,0)-F42+1)/DAY(EOMONTH(F42,0))+(1-(EOMONTH(G42,0)-G42)/DAY(EOMONTH(G42,0))),((YEAR(G42)-YEAR(F42))*12)-12+(12-MONTH(F42))+MONTH(G42)-1+(EOMONTH(F42,0)-F42+1)/DAY(EOMONTH(F42,0))+(1-(EOMONTH(G42,0)-G42)/DAY(EOMONTH(G42,0))))</f>
        <v>12</v>
      </c>
      <c r="L42" s="67">
        <f t="shared" ref="L42:L43" si="10">IFERROR(ROUND(IF(AND(F42&lt;&gt;"",G42&lt;&gt;""),H42/I42,0),2),0)</f>
        <v>0</v>
      </c>
      <c r="M42" s="47" t="str">
        <f t="shared" si="8"/>
        <v>-</v>
      </c>
      <c r="N42" s="68" t="str">
        <f>M42</f>
        <v>-</v>
      </c>
      <c r="O42" s="81"/>
    </row>
    <row r="43" spans="2:15" s="16" customFormat="1" ht="20.45" hidden="1" customHeight="1">
      <c r="B43" s="79"/>
      <c r="C43" s="64" t="s">
        <v>14</v>
      </c>
      <c r="D43" s="73" t="s">
        <v>23</v>
      </c>
      <c r="E43" s="64">
        <v>2021</v>
      </c>
      <c r="F43" s="50">
        <v>44197</v>
      </c>
      <c r="G43" s="50">
        <v>44561</v>
      </c>
      <c r="H43" s="51"/>
      <c r="I43" s="69">
        <f>ROUND(J43,2)</f>
        <v>12</v>
      </c>
      <c r="J43" s="69">
        <f>IF(AND(F43&lt;&gt;"",G43&lt;&gt;""),IF(K43&gt;0,K43,IF(K43&lt;0,0,K43)),0)</f>
        <v>12</v>
      </c>
      <c r="K43" s="69">
        <f t="shared" si="9"/>
        <v>12</v>
      </c>
      <c r="L43" s="67">
        <f t="shared" si="10"/>
        <v>0</v>
      </c>
      <c r="M43" s="148" t="s">
        <v>24</v>
      </c>
      <c r="N43" s="68" t="str">
        <f>M43</f>
        <v>-</v>
      </c>
      <c r="O43" s="81"/>
    </row>
    <row r="44" spans="2:15" ht="15.75" hidden="1" thickBot="1">
      <c r="B44" s="79"/>
      <c r="C44" s="74"/>
      <c r="D44" s="74"/>
      <c r="E44" s="74"/>
      <c r="F44" s="74"/>
      <c r="G44" s="74"/>
      <c r="H44" s="74"/>
      <c r="I44" s="74"/>
      <c r="J44" s="14"/>
      <c r="K44" s="14"/>
      <c r="L44" s="74"/>
      <c r="M44" s="14"/>
      <c r="N44" s="74"/>
      <c r="O44" s="80"/>
    </row>
    <row r="45" spans="2:15" s="16" customFormat="1" ht="20.45" hidden="1" customHeight="1" thickBot="1">
      <c r="B45" s="22"/>
      <c r="D45" s="164" t="s">
        <v>32</v>
      </c>
      <c r="E45" s="165"/>
      <c r="F45" s="165"/>
      <c r="G45" s="165"/>
      <c r="H45" s="165"/>
      <c r="I45" s="165"/>
      <c r="J45" s="31"/>
      <c r="K45" s="31">
        <f>ROUND(IFERROR(SUMIF(C41:C43,"=X",H41:H43)/SUMIF(C41:C43,"=X",I41:I43),0),2)</f>
        <v>0</v>
      </c>
      <c r="L45" s="102">
        <f>K45</f>
        <v>0</v>
      </c>
      <c r="M45" s="147"/>
      <c r="N45" s="46"/>
      <c r="O45" s="30"/>
    </row>
    <row r="46" spans="2:15" ht="15.75" hidden="1" thickBot="1">
      <c r="B46" s="25"/>
      <c r="C46" s="26"/>
      <c r="D46" s="26"/>
      <c r="E46" s="26"/>
      <c r="F46" s="26"/>
      <c r="G46" s="26"/>
      <c r="H46" s="26"/>
      <c r="I46" s="26"/>
      <c r="J46" s="43"/>
      <c r="K46" s="43"/>
      <c r="L46" s="26"/>
      <c r="M46" s="43"/>
      <c r="N46" s="26"/>
      <c r="O46" s="27"/>
    </row>
    <row r="47" spans="2:15" s="16" customFormat="1" ht="19.899999999999999" customHeight="1" thickBot="1">
      <c r="B47" s="20"/>
      <c r="C47" s="32" t="s">
        <v>33</v>
      </c>
      <c r="D47" s="33"/>
      <c r="E47" s="33"/>
      <c r="F47" s="33"/>
      <c r="G47" s="33"/>
      <c r="H47" s="33"/>
      <c r="I47" s="33"/>
      <c r="J47" s="34"/>
      <c r="K47" s="34"/>
      <c r="L47" s="33"/>
      <c r="M47" s="34"/>
      <c r="N47" s="33"/>
      <c r="O47" s="35"/>
    </row>
    <row r="48" spans="2:15" hidden="1">
      <c r="B48" s="77"/>
      <c r="C48" s="41"/>
      <c r="D48" s="41"/>
      <c r="E48" s="41"/>
      <c r="F48" s="41"/>
      <c r="G48" s="41"/>
      <c r="H48" s="41"/>
      <c r="I48" s="41"/>
      <c r="J48" s="42" t="s">
        <v>1</v>
      </c>
      <c r="K48" s="42" t="s">
        <v>1</v>
      </c>
      <c r="L48" s="41"/>
      <c r="M48" s="42" t="s">
        <v>1</v>
      </c>
      <c r="N48" s="41"/>
      <c r="O48" s="78"/>
    </row>
    <row r="49" spans="2:15" s="16" customFormat="1" ht="19.149999999999999" hidden="1" customHeight="1">
      <c r="B49" s="79"/>
      <c r="C49" s="84" t="s">
        <v>34</v>
      </c>
      <c r="D49" s="166"/>
      <c r="E49" s="166"/>
      <c r="F49" s="166"/>
      <c r="G49" s="166"/>
      <c r="H49" s="166"/>
      <c r="I49" s="83"/>
      <c r="J49" s="64" t="s">
        <v>1</v>
      </c>
      <c r="K49" s="64" t="s">
        <v>1</v>
      </c>
      <c r="L49" s="83"/>
      <c r="M49" s="64" t="s">
        <v>1</v>
      </c>
      <c r="N49" s="83"/>
      <c r="O49" s="81"/>
    </row>
    <row r="50" spans="2:15" hidden="1">
      <c r="B50" s="79"/>
      <c r="C50" s="82"/>
      <c r="D50" s="167"/>
      <c r="E50" s="167"/>
      <c r="F50" s="167"/>
      <c r="G50" s="44"/>
      <c r="H50" s="44"/>
      <c r="I50" s="44"/>
      <c r="J50" s="14" t="s">
        <v>1</v>
      </c>
      <c r="K50" s="14" t="s">
        <v>1</v>
      </c>
      <c r="L50" s="44"/>
      <c r="M50" s="14" t="s">
        <v>1</v>
      </c>
      <c r="N50" s="44"/>
      <c r="O50" s="80"/>
    </row>
    <row r="51" spans="2:15" ht="60" hidden="1">
      <c r="B51" s="79"/>
      <c r="C51" s="12" t="s">
        <v>9</v>
      </c>
      <c r="D51" s="74"/>
      <c r="E51" s="74"/>
      <c r="F51" s="6" t="s">
        <v>16</v>
      </c>
      <c r="G51" s="6" t="s">
        <v>17</v>
      </c>
      <c r="H51" s="6" t="s">
        <v>18</v>
      </c>
      <c r="I51" s="91" t="s">
        <v>19</v>
      </c>
      <c r="J51" s="59" t="s">
        <v>1</v>
      </c>
      <c r="K51" s="59" t="s">
        <v>1</v>
      </c>
      <c r="L51" s="61" t="s">
        <v>27</v>
      </c>
      <c r="M51" s="61"/>
      <c r="N51" s="63" t="s">
        <v>21</v>
      </c>
      <c r="O51" s="80"/>
    </row>
    <row r="52" spans="2:15" s="16" customFormat="1" ht="20.45" hidden="1" customHeight="1">
      <c r="B52" s="79"/>
      <c r="C52" s="64" t="s">
        <v>14</v>
      </c>
      <c r="D52" s="73" t="s">
        <v>22</v>
      </c>
      <c r="E52" s="64">
        <v>2023</v>
      </c>
      <c r="F52" s="50">
        <v>44927</v>
      </c>
      <c r="G52" s="50"/>
      <c r="H52" s="51"/>
      <c r="I52" s="69"/>
      <c r="J52" s="69">
        <f>IF(AND(F52&lt;&gt;"",G52&lt;&gt;""),IF(K52&gt;0,K52,IF(K52&lt;0,0,K52)),0)</f>
        <v>0</v>
      </c>
      <c r="K52" s="69">
        <f>IF(MONTH(F52)=MONTH(G52),((YEAR(G52)-YEAR(F52))*12)-12+(12-MONTH(F52))+MONTH(G52)-1+(EOMONTH(F52,0)-F52+1)/DAY(EOMONTH(F52,0))+(1-(EOMONTH(G52,0)-G52)/DAY(EOMONTH(G52,0))),((YEAR(G52)-YEAR(F52))*12)-12+(12-MONTH(F52))+MONTH(G52)-1+(EOMONTH(F52,0)-F52+1)/DAY(EOMONTH(F52,0))+(1-(EOMONTH(G52,0)-G52)/DAY(EOMONTH(G52,0))))</f>
        <v>-1476</v>
      </c>
      <c r="L52" s="67">
        <f>IFERROR(ROUND(IF(AND(F52&lt;&gt;"",G52&lt;&gt;""),H52/I52,0),2),0)</f>
        <v>0</v>
      </c>
      <c r="M52" s="47" t="str">
        <f t="shared" ref="M52:M53" si="11">IFERROR(IF(((L52-L53)/ABS(L53))&gt;0,"+","")&amp;TEXT(ROUND(((L52-L53)/ABS(L53))*100,2),"0.00")&amp;"%","-")</f>
        <v>-</v>
      </c>
      <c r="N52" s="68" t="str">
        <f>M52</f>
        <v>-</v>
      </c>
      <c r="O52" s="81"/>
    </row>
    <row r="53" spans="2:15" s="16" customFormat="1" ht="20.45" hidden="1" customHeight="1">
      <c r="B53" s="79"/>
      <c r="C53" s="64" t="s">
        <v>14</v>
      </c>
      <c r="D53" s="73" t="s">
        <v>23</v>
      </c>
      <c r="E53" s="64">
        <v>2022</v>
      </c>
      <c r="F53" s="50">
        <v>44562</v>
      </c>
      <c r="G53" s="50">
        <v>44926</v>
      </c>
      <c r="H53" s="51"/>
      <c r="I53" s="69">
        <f>ROUND(J53,2)</f>
        <v>12</v>
      </c>
      <c r="J53" s="69">
        <f>IF(AND(F53&lt;&gt;"",G53&lt;&gt;""),IF(K53&gt;0,K53,IF(K53&lt;0,0,K53)),0)</f>
        <v>12</v>
      </c>
      <c r="K53" s="69">
        <f t="shared" ref="K53:K54" si="12">IF(MONTH(F53)=MONTH(G53),((YEAR(G53)-YEAR(F53))*12)-12+(12-MONTH(F53))+MONTH(G53)-1+(EOMONTH(F53,0)-F53+1)/DAY(EOMONTH(F53,0))+(1-(EOMONTH(G53,0)-G53)/DAY(EOMONTH(G53,0))),((YEAR(G53)-YEAR(F53))*12)-12+(12-MONTH(F53))+MONTH(G53)-1+(EOMONTH(F53,0)-F53+1)/DAY(EOMONTH(F53,0))+(1-(EOMONTH(G53,0)-G53)/DAY(EOMONTH(G53,0))))</f>
        <v>12</v>
      </c>
      <c r="L53" s="67">
        <f t="shared" ref="L53:L54" si="13">IFERROR(ROUND(IF(AND(F53&lt;&gt;"",G53&lt;&gt;""),H53/I53,0),2),0)</f>
        <v>0</v>
      </c>
      <c r="M53" s="47" t="str">
        <f t="shared" si="11"/>
        <v>-</v>
      </c>
      <c r="N53" s="68" t="str">
        <f>M53</f>
        <v>-</v>
      </c>
      <c r="O53" s="81"/>
    </row>
    <row r="54" spans="2:15" s="16" customFormat="1" ht="20.45" hidden="1" customHeight="1">
      <c r="B54" s="79"/>
      <c r="C54" s="64" t="s">
        <v>14</v>
      </c>
      <c r="D54" s="73" t="s">
        <v>23</v>
      </c>
      <c r="E54" s="64">
        <v>2021</v>
      </c>
      <c r="F54" s="50">
        <v>44197</v>
      </c>
      <c r="G54" s="50">
        <v>44561</v>
      </c>
      <c r="H54" s="51"/>
      <c r="I54" s="69">
        <f>ROUND(J54,2)</f>
        <v>12</v>
      </c>
      <c r="J54" s="69">
        <f>IF(AND(F54&lt;&gt;"",G54&lt;&gt;""),IF(K54&gt;0,K54,IF(K54&lt;0,0,K54)),0)</f>
        <v>12</v>
      </c>
      <c r="K54" s="69">
        <f t="shared" si="12"/>
        <v>12</v>
      </c>
      <c r="L54" s="67">
        <f t="shared" si="13"/>
        <v>0</v>
      </c>
      <c r="M54" s="148" t="s">
        <v>24</v>
      </c>
      <c r="N54" s="68" t="str">
        <f>M54</f>
        <v>-</v>
      </c>
      <c r="O54" s="81"/>
    </row>
    <row r="55" spans="2:15" ht="15.75" hidden="1" thickBot="1">
      <c r="B55" s="79"/>
      <c r="C55" s="74"/>
      <c r="D55" s="74"/>
      <c r="E55" s="74"/>
      <c r="F55" s="74"/>
      <c r="G55" s="74"/>
      <c r="H55" s="74"/>
      <c r="I55" s="74"/>
      <c r="J55" s="14"/>
      <c r="K55" s="14"/>
      <c r="L55" s="74"/>
      <c r="M55" s="14"/>
      <c r="N55" s="74"/>
      <c r="O55" s="80"/>
    </row>
    <row r="56" spans="2:15" s="16" customFormat="1" ht="19.899999999999999" hidden="1" customHeight="1" thickBot="1">
      <c r="B56" s="22"/>
      <c r="D56" s="164" t="s">
        <v>35</v>
      </c>
      <c r="E56" s="165"/>
      <c r="F56" s="165"/>
      <c r="G56" s="165"/>
      <c r="H56" s="165"/>
      <c r="I56" s="165"/>
      <c r="J56" s="31"/>
      <c r="K56" s="31">
        <f>ROUND(IFERROR(SUMIF(C52:C54,"=X",H52:H54)/SUMIF(C52:C54,"=X",I52:I54),0),2)</f>
        <v>0</v>
      </c>
      <c r="L56" s="102">
        <f>K56</f>
        <v>0</v>
      </c>
      <c r="M56" s="147"/>
      <c r="N56" s="46"/>
      <c r="O56" s="30"/>
    </row>
    <row r="57" spans="2:15" ht="15.75" hidden="1" thickBot="1">
      <c r="B57" s="25"/>
      <c r="C57" s="26"/>
      <c r="D57" s="26"/>
      <c r="E57" s="26"/>
      <c r="F57" s="26"/>
      <c r="G57" s="26"/>
      <c r="H57" s="26"/>
      <c r="I57" s="26"/>
      <c r="J57" s="43"/>
      <c r="K57" s="43"/>
      <c r="L57" s="26"/>
      <c r="M57" s="43"/>
      <c r="N57" s="26"/>
      <c r="O57" s="27"/>
    </row>
    <row r="58" spans="2:15" ht="12" customHeight="1" thickBot="1">
      <c r="B58" s="1"/>
    </row>
    <row r="59" spans="2:15" s="16" customFormat="1" ht="24" hidden="1" customHeight="1" thickTop="1" thickBot="1">
      <c r="B59" s="168" t="str">
        <f>"Total Qualifying Income from: "&amp;D8</f>
        <v xml:space="preserve">Total Qualifying Income from: </v>
      </c>
      <c r="C59" s="169"/>
      <c r="D59" s="169"/>
      <c r="E59" s="169"/>
      <c r="F59" s="169"/>
      <c r="G59" s="169"/>
      <c r="H59" s="169"/>
      <c r="I59" s="113"/>
      <c r="J59" s="114"/>
      <c r="K59" s="114">
        <f ca="1">IFERROR(L18+L27+L36+L45+L56,0)</f>
        <v>0</v>
      </c>
      <c r="L59" s="115">
        <f ca="1">K59</f>
        <v>0</v>
      </c>
      <c r="M59" s="149"/>
      <c r="N59" s="115"/>
      <c r="O59" s="116"/>
    </row>
    <row r="60" spans="2:15" ht="16.5" hidden="1" thickTop="1" thickBot="1">
      <c r="B60" s="1"/>
    </row>
    <row r="61" spans="2:15" ht="25.15" customHeight="1" thickBot="1">
      <c r="B61" s="170" t="s">
        <v>6</v>
      </c>
      <c r="C61" s="171"/>
      <c r="D61" s="173"/>
      <c r="E61" s="174"/>
      <c r="F61" s="174"/>
      <c r="G61" s="175"/>
      <c r="H61" s="163" t="s">
        <v>7</v>
      </c>
      <c r="I61" s="173"/>
      <c r="J61" s="174"/>
      <c r="K61" s="174"/>
      <c r="L61" s="174"/>
      <c r="M61" s="174"/>
      <c r="N61" s="175"/>
      <c r="O61" s="72"/>
    </row>
    <row r="62" spans="2:15" s="16" customFormat="1" ht="19.899999999999999" customHeight="1" thickBot="1">
      <c r="B62" s="20"/>
      <c r="C62" s="32" t="s">
        <v>8</v>
      </c>
      <c r="D62" s="33"/>
      <c r="E62" s="33"/>
      <c r="F62" s="33"/>
      <c r="G62" s="33"/>
      <c r="H62" s="33"/>
      <c r="I62" s="33"/>
      <c r="J62" s="34"/>
      <c r="K62" s="34"/>
      <c r="L62" s="33"/>
      <c r="M62" s="34"/>
      <c r="N62" s="33"/>
      <c r="O62" s="35"/>
    </row>
    <row r="63" spans="2:15" s="16" customFormat="1" ht="10.9" customHeight="1">
      <c r="B63" s="21"/>
      <c r="C63" s="53"/>
      <c r="D63" s="37"/>
      <c r="E63" s="37"/>
      <c r="F63" s="37"/>
      <c r="G63" s="37"/>
      <c r="H63" s="37"/>
      <c r="I63" s="37"/>
      <c r="J63" s="36" t="s">
        <v>1</v>
      </c>
      <c r="K63" s="36" t="s">
        <v>1</v>
      </c>
      <c r="L63" s="37"/>
      <c r="M63" s="36" t="s">
        <v>1</v>
      </c>
      <c r="N63" s="37"/>
      <c r="O63" s="38"/>
    </row>
    <row r="64" spans="2:15" ht="60">
      <c r="B64" s="22"/>
      <c r="C64" s="12" t="s">
        <v>9</v>
      </c>
      <c r="D64" s="23"/>
      <c r="E64" s="23"/>
      <c r="G64" s="6" t="s">
        <v>10</v>
      </c>
      <c r="H64" s="49" t="s">
        <v>11</v>
      </c>
      <c r="I64" s="6" t="s">
        <v>12</v>
      </c>
      <c r="J64" s="54" t="s">
        <v>1</v>
      </c>
      <c r="K64" s="54" t="s">
        <v>1</v>
      </c>
      <c r="L64" s="6" t="s">
        <v>13</v>
      </c>
      <c r="M64" s="6" t="s">
        <v>1</v>
      </c>
      <c r="N64" s="23"/>
      <c r="O64" s="29"/>
    </row>
    <row r="65" spans="2:15" s="16" customFormat="1" ht="20.45" customHeight="1">
      <c r="B65" s="22"/>
      <c r="C65" s="1" t="s">
        <v>14</v>
      </c>
      <c r="D65" s="172"/>
      <c r="E65" s="172"/>
      <c r="F65" s="172"/>
      <c r="G65" s="70"/>
      <c r="H65" s="117" t="s">
        <v>15</v>
      </c>
      <c r="I65" s="142">
        <v>0</v>
      </c>
      <c r="J65" s="55" t="str">
        <f ca="1">VLOOKUP(H65,VLKP_PAY_FREQ,2,FALSE)</f>
        <v>H</v>
      </c>
      <c r="K65" s="55">
        <f ca="1">IF(J65="H",G65*I65*52,G65*J65)</f>
        <v>0</v>
      </c>
      <c r="L65" s="56">
        <f ca="1">IFERROR(ROUND(K65/12,2),0)</f>
        <v>0</v>
      </c>
      <c r="M65" s="145"/>
      <c r="N65" s="57"/>
      <c r="O65" s="30"/>
    </row>
    <row r="66" spans="2:15" ht="31.15" customHeight="1">
      <c r="B66" s="24"/>
      <c r="C66" s="58"/>
      <c r="D66" s="58"/>
      <c r="E66" s="58"/>
      <c r="F66" s="14" t="s">
        <v>16</v>
      </c>
      <c r="G66" s="6" t="s">
        <v>17</v>
      </c>
      <c r="H66" s="6" t="s">
        <v>18</v>
      </c>
      <c r="I66" s="91" t="s">
        <v>19</v>
      </c>
      <c r="J66" s="60"/>
      <c r="K66" s="60"/>
      <c r="L66" s="61" t="s">
        <v>20</v>
      </c>
      <c r="M66" s="62"/>
      <c r="N66" s="63" t="s">
        <v>21</v>
      </c>
      <c r="O66" s="29"/>
    </row>
    <row r="67" spans="2:15" s="16" customFormat="1" ht="20.45" customHeight="1">
      <c r="B67" s="22"/>
      <c r="C67" s="1" t="s">
        <v>14</v>
      </c>
      <c r="D67" s="73" t="s">
        <v>22</v>
      </c>
      <c r="E67" s="64">
        <v>2023</v>
      </c>
      <c r="F67" s="50">
        <v>44927</v>
      </c>
      <c r="G67" s="50"/>
      <c r="H67" s="51"/>
      <c r="I67" s="65">
        <f>ROUND(J67,2)</f>
        <v>0</v>
      </c>
      <c r="J67" s="66">
        <f>IF(AND(F67&lt;&gt;"",G67&lt;&gt;""),IF(K67&gt;0,K67,IF(K67&lt;0,0,K67)),0)</f>
        <v>0</v>
      </c>
      <c r="K67" s="66">
        <f>IF(MONTH(F67)=MONTH(G67),((YEAR(G67)-YEAR(F67))*12)-12+(12-MONTH(F67))+MONTH(G67)-1+(EOMONTH(F67,0)-F67+1)/DAY(EOMONTH(F67,0))+(1-(EOMONTH(G67,0)-G67)/DAY(EOMONTH(G67,0))),((YEAR(G67)-YEAR(F67))*12)-12+(12-MONTH(F67))+MONTH(G67)-1+(EOMONTH(F67,0)-F67+1)/DAY(EOMONTH(F67,0))+(1-(EOMONTH(G67,0)-G67)/DAY(EOMONTH(G67,0))))</f>
        <v>-1476</v>
      </c>
      <c r="L67" s="67">
        <f>IFERROR(ROUND(IF(AND(F67&lt;&gt;"",G67&lt;&gt;""),H67/I67,0),2),0)</f>
        <v>0</v>
      </c>
      <c r="M67" s="68" t="str">
        <f>IFERROR(IF(((L67-L68)/ABS(L68))&gt;0,"+","")&amp;TEXT(ROUND(((L67-L68)/ABS(L68))*100,2),"0.00")&amp;"%","-")</f>
        <v>-</v>
      </c>
      <c r="N67" s="68" t="str">
        <f>M67</f>
        <v>-</v>
      </c>
      <c r="O67" s="30"/>
    </row>
    <row r="68" spans="2:15" s="16" customFormat="1" ht="20.45" customHeight="1">
      <c r="B68" s="22"/>
      <c r="C68" s="1" t="s">
        <v>14</v>
      </c>
      <c r="D68" s="73" t="s">
        <v>23</v>
      </c>
      <c r="E68" s="64">
        <v>2022</v>
      </c>
      <c r="F68" s="50">
        <v>44562</v>
      </c>
      <c r="G68" s="50">
        <v>44926</v>
      </c>
      <c r="H68" s="52"/>
      <c r="I68" s="65">
        <f>ROUND(J68,2)</f>
        <v>12</v>
      </c>
      <c r="J68" s="66">
        <f>IF(AND(F68&lt;&gt;"",G68&lt;&gt;""),IF(K68&gt;0,K68,IF(K68&lt;0,0,K68)),0)</f>
        <v>12</v>
      </c>
      <c r="K68" s="66">
        <f t="shared" ref="K68:K69" si="14">IF(MONTH(F68)=MONTH(G68),((YEAR(G68)-YEAR(F68))*12)-12+(12-MONTH(F68))+MONTH(G68)-1+(EOMONTH(F68,0)-F68+1)/DAY(EOMONTH(F68,0))+(1-(EOMONTH(G68,0)-G68)/DAY(EOMONTH(G68,0))),((YEAR(G68)-YEAR(F68))*12)-12+(12-MONTH(F68))+MONTH(G68)-1+(EOMONTH(F68,0)-F68+1)/DAY(EOMONTH(F68,0))+(1-(EOMONTH(G68,0)-G68)/DAY(EOMONTH(G68,0))))</f>
        <v>12</v>
      </c>
      <c r="L68" s="67">
        <f t="shared" ref="L68:L69" si="15">IFERROR(ROUND(IF(AND(F68&lt;&gt;"",G68&lt;&gt;""),H68/I68,0),2),0)</f>
        <v>0</v>
      </c>
      <c r="M68" s="68" t="str">
        <f>IFERROR(IF(((L68-L69)/ABS(L69))&gt;0,"+","")&amp;TEXT(ROUND(((L68-L69)/ABS(L69))*100,2),"0.00")&amp;"%","-")</f>
        <v>-</v>
      </c>
      <c r="N68" s="68" t="str">
        <f>M68</f>
        <v>-</v>
      </c>
      <c r="O68" s="30"/>
    </row>
    <row r="69" spans="2:15" s="16" customFormat="1" ht="20.45" customHeight="1">
      <c r="B69" s="22"/>
      <c r="C69" s="1" t="s">
        <v>14</v>
      </c>
      <c r="D69" s="73" t="s">
        <v>23</v>
      </c>
      <c r="E69" s="64">
        <v>2021</v>
      </c>
      <c r="F69" s="50">
        <v>44197</v>
      </c>
      <c r="G69" s="50">
        <v>44561</v>
      </c>
      <c r="H69" s="51"/>
      <c r="I69" s="69">
        <f>ROUND(J69,2)</f>
        <v>12</v>
      </c>
      <c r="J69" s="66">
        <f>IF(AND(F69&lt;&gt;"",G69&lt;&gt;""),IF(K69&gt;0,K69,IF(K69&lt;0,0,K69)),0)</f>
        <v>12</v>
      </c>
      <c r="K69" s="66">
        <f t="shared" si="14"/>
        <v>12</v>
      </c>
      <c r="L69" s="67">
        <f t="shared" si="15"/>
        <v>0</v>
      </c>
      <c r="M69" s="146" t="s">
        <v>24</v>
      </c>
      <c r="N69" s="68" t="str">
        <f>M69</f>
        <v>-</v>
      </c>
      <c r="O69" s="30"/>
    </row>
    <row r="70" spans="2:15" ht="15.75" thickBot="1">
      <c r="B70" s="22"/>
      <c r="O70" s="29"/>
    </row>
    <row r="71" spans="2:15" s="16" customFormat="1" ht="20.45" customHeight="1" thickBot="1">
      <c r="B71" s="22"/>
      <c r="D71" s="164" t="s">
        <v>25</v>
      </c>
      <c r="E71" s="165"/>
      <c r="F71" s="165"/>
      <c r="G71" s="165"/>
      <c r="H71" s="165"/>
      <c r="I71" s="165"/>
      <c r="J71" s="31"/>
      <c r="K71" s="31">
        <f ca="1">ROUND(IF(C65="X",L65,0)+IFERROR(SUMIF(C67:C69,"=X",H67:H69)/SUMIF(C67:C69,"=X",I67:I69),0),2)</f>
        <v>0</v>
      </c>
      <c r="L71" s="102">
        <f ca="1">K71</f>
        <v>0</v>
      </c>
      <c r="M71" s="147"/>
      <c r="N71" s="46"/>
      <c r="O71" s="30"/>
    </row>
    <row r="72" spans="2:15" ht="15.75" thickBot="1">
      <c r="B72" s="25"/>
      <c r="C72" s="26"/>
      <c r="D72" s="26"/>
      <c r="E72" s="26"/>
      <c r="F72" s="26"/>
      <c r="G72" s="26"/>
      <c r="H72" s="26"/>
      <c r="I72" s="26"/>
      <c r="J72" s="40" t="s">
        <v>1</v>
      </c>
      <c r="K72" s="40" t="s">
        <v>1</v>
      </c>
      <c r="L72" s="26"/>
      <c r="M72" s="43" t="s">
        <v>1</v>
      </c>
      <c r="N72" s="26"/>
      <c r="O72" s="27"/>
    </row>
    <row r="73" spans="2:15" s="16" customFormat="1" ht="19.899999999999999" customHeight="1" thickBot="1">
      <c r="B73" s="20"/>
      <c r="C73" s="32" t="s">
        <v>26</v>
      </c>
      <c r="D73" s="33"/>
      <c r="E73" s="33"/>
      <c r="F73" s="33"/>
      <c r="G73" s="33"/>
      <c r="H73" s="33"/>
      <c r="I73" s="33"/>
      <c r="J73" s="34"/>
      <c r="K73" s="34"/>
      <c r="L73" s="33"/>
      <c r="M73" s="34"/>
      <c r="N73" s="33"/>
      <c r="O73" s="35"/>
    </row>
    <row r="74" spans="2:15" hidden="1">
      <c r="B74" s="21"/>
      <c r="C74" s="41"/>
      <c r="D74" s="41"/>
      <c r="E74" s="41"/>
      <c r="F74" s="41"/>
      <c r="G74" s="41"/>
      <c r="H74" s="41"/>
      <c r="I74" s="41"/>
      <c r="J74" s="42" t="s">
        <v>1</v>
      </c>
      <c r="K74" s="42" t="s">
        <v>1</v>
      </c>
      <c r="L74" s="41"/>
      <c r="M74" s="42" t="s">
        <v>1</v>
      </c>
      <c r="N74" s="41"/>
      <c r="O74" s="28"/>
    </row>
    <row r="75" spans="2:15" ht="60" hidden="1">
      <c r="B75" s="22"/>
      <c r="C75" s="12" t="s">
        <v>9</v>
      </c>
      <c r="D75" s="74"/>
      <c r="E75" s="74"/>
      <c r="F75" s="6" t="s">
        <v>16</v>
      </c>
      <c r="G75" s="6" t="s">
        <v>17</v>
      </c>
      <c r="H75" s="6" t="s">
        <v>18</v>
      </c>
      <c r="I75" s="91" t="s">
        <v>19</v>
      </c>
      <c r="J75" s="59" t="s">
        <v>1</v>
      </c>
      <c r="K75" s="59" t="s">
        <v>1</v>
      </c>
      <c r="L75" s="61" t="s">
        <v>27</v>
      </c>
      <c r="M75" s="61" t="s">
        <v>1</v>
      </c>
      <c r="N75" s="63" t="s">
        <v>21</v>
      </c>
      <c r="O75" s="29"/>
    </row>
    <row r="76" spans="2:15" s="16" customFormat="1" ht="20.45" hidden="1" customHeight="1">
      <c r="B76" s="22"/>
      <c r="C76" s="1" t="s">
        <v>14</v>
      </c>
      <c r="D76" s="73" t="s">
        <v>22</v>
      </c>
      <c r="E76" s="64">
        <v>2023</v>
      </c>
      <c r="F76" s="50">
        <v>44927</v>
      </c>
      <c r="G76" s="50"/>
      <c r="H76" s="51"/>
      <c r="I76" s="69"/>
      <c r="J76" s="69">
        <f>IF(AND(F76&lt;&gt;"",G76&lt;&gt;""),IF(K76&gt;0,K76,IF(K76&lt;0,0,K76)),0)</f>
        <v>0</v>
      </c>
      <c r="K76" s="69">
        <f>IF(MONTH(F76)=MONTH(G76),((YEAR(G76)-YEAR(F76))*12)-12+(12-MONTH(F76))+MONTH(G76)-1+(EOMONTH(F76,0)-F76+1)/DAY(EOMONTH(F76,0))+(1-(EOMONTH(G76,0)-G76)/DAY(EOMONTH(G76,0))),((YEAR(G76)-YEAR(F76))*12)-12+(12-MONTH(F76))+MONTH(G76)-1+(EOMONTH(F76,0)-F76+1)/DAY(EOMONTH(F76,0))+(1-(EOMONTH(G76,0)-G76)/DAY(EOMONTH(G76,0))))</f>
        <v>-1476</v>
      </c>
      <c r="L76" s="67">
        <f>IFERROR(ROUND(IF(AND(F76&lt;&gt;"",G76&lt;&gt;""),H76/I76,0),2),0)</f>
        <v>0</v>
      </c>
      <c r="M76" s="47" t="str">
        <f t="shared" ref="M76:M77" si="16">IFERROR(IF(((L76-L77)/ABS(L77))&gt;0,"+","")&amp;TEXT(ROUND(((L76-L77)/ABS(L77))*100,2),"0.00")&amp;"%","-")</f>
        <v>-</v>
      </c>
      <c r="N76" s="68" t="str">
        <f>M76</f>
        <v>-</v>
      </c>
      <c r="O76" s="30"/>
    </row>
    <row r="77" spans="2:15" s="16" customFormat="1" ht="20.45" hidden="1" customHeight="1">
      <c r="B77" s="22"/>
      <c r="C77" s="1" t="s">
        <v>14</v>
      </c>
      <c r="D77" s="73" t="s">
        <v>23</v>
      </c>
      <c r="E77" s="64">
        <v>2022</v>
      </c>
      <c r="F77" s="50">
        <v>44562</v>
      </c>
      <c r="G77" s="50">
        <v>44926</v>
      </c>
      <c r="H77" s="51"/>
      <c r="I77" s="69">
        <f>ROUND(J77,2)</f>
        <v>12</v>
      </c>
      <c r="J77" s="69">
        <f>IF(AND(F77&lt;&gt;"",G77&lt;&gt;""),IF(K77&gt;0,K77,IF(K77&lt;0,0,K77)),0)</f>
        <v>12</v>
      </c>
      <c r="K77" s="69">
        <f t="shared" ref="K77:K78" si="17">IF(MONTH(F77)=MONTH(G77),((YEAR(G77)-YEAR(F77))*12)-12+(12-MONTH(F77))+MONTH(G77)-1+(EOMONTH(F77,0)-F77+1)/DAY(EOMONTH(F77,0))+(1-(EOMONTH(G77,0)-G77)/DAY(EOMONTH(G77,0))),((YEAR(G77)-YEAR(F77))*12)-12+(12-MONTH(F77))+MONTH(G77)-1+(EOMONTH(F77,0)-F77+1)/DAY(EOMONTH(F77,0))+(1-(EOMONTH(G77,0)-G77)/DAY(EOMONTH(G77,0))))</f>
        <v>12</v>
      </c>
      <c r="L77" s="67">
        <f t="shared" ref="L77:L78" si="18">IFERROR(ROUND(IF(AND(F77&lt;&gt;"",G77&lt;&gt;""),H77/I77,0),2),0)</f>
        <v>0</v>
      </c>
      <c r="M77" s="47" t="str">
        <f t="shared" si="16"/>
        <v>-</v>
      </c>
      <c r="N77" s="68" t="str">
        <f>M77</f>
        <v>-</v>
      </c>
      <c r="O77" s="30"/>
    </row>
    <row r="78" spans="2:15" s="16" customFormat="1" ht="20.45" hidden="1" customHeight="1">
      <c r="B78" s="22"/>
      <c r="C78" s="1" t="s">
        <v>14</v>
      </c>
      <c r="D78" s="73" t="s">
        <v>23</v>
      </c>
      <c r="E78" s="64">
        <v>2021</v>
      </c>
      <c r="F78" s="50">
        <v>44197</v>
      </c>
      <c r="G78" s="50">
        <v>44561</v>
      </c>
      <c r="H78" s="51"/>
      <c r="I78" s="69">
        <f>ROUND(J78,2)</f>
        <v>12</v>
      </c>
      <c r="J78" s="69">
        <f>IF(AND(F78&lt;&gt;"",G78&lt;&gt;""),IF(K78&gt;0,K78,IF(K78&lt;0,0,K78)),0)</f>
        <v>12</v>
      </c>
      <c r="K78" s="69">
        <f t="shared" si="17"/>
        <v>12</v>
      </c>
      <c r="L78" s="67">
        <f t="shared" si="18"/>
        <v>0</v>
      </c>
      <c r="M78" s="148" t="s">
        <v>24</v>
      </c>
      <c r="N78" s="68" t="str">
        <f>M78</f>
        <v>-</v>
      </c>
      <c r="O78" s="30"/>
    </row>
    <row r="79" spans="2:15" ht="15.75" hidden="1" thickBot="1">
      <c r="B79" s="22"/>
      <c r="O79" s="29"/>
    </row>
    <row r="80" spans="2:15" s="16" customFormat="1" ht="20.45" hidden="1" customHeight="1" thickBot="1">
      <c r="B80" s="22"/>
      <c r="D80" s="164" t="s">
        <v>28</v>
      </c>
      <c r="E80" s="165"/>
      <c r="F80" s="165"/>
      <c r="G80" s="165"/>
      <c r="H80" s="165"/>
      <c r="I80" s="165"/>
      <c r="J80" s="31"/>
      <c r="K80" s="31">
        <f>ROUND(IFERROR(SUMIF(C76:C78,"=X",H76:H78)/SUMIF(C76:C78,"=X",I76:I78),0),2)</f>
        <v>0</v>
      </c>
      <c r="L80" s="102">
        <f>K80</f>
        <v>0</v>
      </c>
      <c r="M80" s="147"/>
      <c r="N80" s="46"/>
      <c r="O80" s="30"/>
    </row>
    <row r="81" spans="2:15" ht="15.75" hidden="1" thickBot="1">
      <c r="B81" s="25"/>
      <c r="C81" s="26"/>
      <c r="D81" s="26"/>
      <c r="E81" s="26"/>
      <c r="F81" s="26"/>
      <c r="G81" s="26"/>
      <c r="H81" s="26"/>
      <c r="I81" s="26"/>
      <c r="J81" s="43"/>
      <c r="K81" s="43"/>
      <c r="L81" s="26"/>
      <c r="M81" s="43"/>
      <c r="N81" s="26"/>
      <c r="O81" s="27"/>
    </row>
    <row r="82" spans="2:15" s="16" customFormat="1" ht="19.899999999999999" customHeight="1" thickBot="1">
      <c r="B82" s="20"/>
      <c r="C82" s="32" t="s">
        <v>29</v>
      </c>
      <c r="D82" s="33"/>
      <c r="E82" s="33"/>
      <c r="F82" s="33"/>
      <c r="G82" s="33"/>
      <c r="H82" s="33"/>
      <c r="I82" s="33"/>
      <c r="J82" s="34"/>
      <c r="K82" s="34"/>
      <c r="L82" s="33"/>
      <c r="M82" s="34"/>
      <c r="N82" s="33"/>
      <c r="O82" s="35"/>
    </row>
    <row r="83" spans="2:15" hidden="1">
      <c r="B83" s="21"/>
      <c r="C83" s="41"/>
      <c r="D83" s="41"/>
      <c r="E83" s="41"/>
      <c r="F83" s="41"/>
      <c r="G83" s="41"/>
      <c r="H83" s="41"/>
      <c r="I83" s="41"/>
      <c r="J83" s="42" t="s">
        <v>1</v>
      </c>
      <c r="K83" s="42" t="s">
        <v>1</v>
      </c>
      <c r="L83" s="41"/>
      <c r="M83" s="42" t="s">
        <v>1</v>
      </c>
      <c r="N83" s="41"/>
      <c r="O83" s="28"/>
    </row>
    <row r="84" spans="2:15" ht="60" hidden="1">
      <c r="B84" s="22"/>
      <c r="C84" s="12" t="s">
        <v>9</v>
      </c>
      <c r="D84" s="74"/>
      <c r="E84" s="74"/>
      <c r="F84" s="6" t="s">
        <v>16</v>
      </c>
      <c r="G84" s="6" t="s">
        <v>17</v>
      </c>
      <c r="H84" s="6" t="s">
        <v>18</v>
      </c>
      <c r="I84" s="91" t="s">
        <v>19</v>
      </c>
      <c r="J84" s="59" t="s">
        <v>1</v>
      </c>
      <c r="K84" s="59" t="s">
        <v>1</v>
      </c>
      <c r="L84" s="61" t="s">
        <v>27</v>
      </c>
      <c r="M84" s="61"/>
      <c r="N84" s="63" t="s">
        <v>21</v>
      </c>
      <c r="O84" s="29"/>
    </row>
    <row r="85" spans="2:15" s="16" customFormat="1" ht="20.45" hidden="1" customHeight="1">
      <c r="B85" s="22"/>
      <c r="C85" s="1" t="s">
        <v>14</v>
      </c>
      <c r="D85" s="73" t="s">
        <v>22</v>
      </c>
      <c r="E85" s="64">
        <v>2023</v>
      </c>
      <c r="F85" s="50">
        <v>44927</v>
      </c>
      <c r="G85" s="50"/>
      <c r="H85" s="51"/>
      <c r="I85" s="69"/>
      <c r="J85" s="69">
        <f>IF(AND(F85&lt;&gt;"",G85&lt;&gt;""),IF(K85&gt;0,K85,IF(K85&lt;0,0,K85)),0)</f>
        <v>0</v>
      </c>
      <c r="K85" s="69">
        <f>IF(MONTH(F85)=MONTH(G85),((YEAR(G85)-YEAR(F85))*12)-12+(12-MONTH(F85))+MONTH(G85)-1+(EOMONTH(F85,0)-F85+1)/DAY(EOMONTH(F85,0))+(1-(EOMONTH(G85,0)-G85)/DAY(EOMONTH(G85,0))),((YEAR(G85)-YEAR(F85))*12)-12+(12-MONTH(F85))+MONTH(G85)-1+(EOMONTH(F85,0)-F85+1)/DAY(EOMONTH(F85,0))+(1-(EOMONTH(G85,0)-G85)/DAY(EOMONTH(G85,0))))</f>
        <v>-1476</v>
      </c>
      <c r="L85" s="67">
        <f>IFERROR(ROUND(IF(AND(F85&lt;&gt;"",G85&lt;&gt;""),H85/I85,0),2),0)</f>
        <v>0</v>
      </c>
      <c r="M85" s="47" t="str">
        <f t="shared" ref="M85:M86" si="19">IFERROR(IF(((L85-L86)/ABS(L86))&gt;0,"+","")&amp;TEXT(ROUND(((L85-L86)/ABS(L86))*100,2),"0.00")&amp;"%","-")</f>
        <v>-</v>
      </c>
      <c r="N85" s="68" t="str">
        <f>M85</f>
        <v>-</v>
      </c>
      <c r="O85" s="30"/>
    </row>
    <row r="86" spans="2:15" s="16" customFormat="1" ht="20.45" hidden="1" customHeight="1">
      <c r="B86" s="22"/>
      <c r="C86" s="1" t="s">
        <v>14</v>
      </c>
      <c r="D86" s="73" t="s">
        <v>23</v>
      </c>
      <c r="E86" s="64">
        <v>2022</v>
      </c>
      <c r="F86" s="50">
        <v>44562</v>
      </c>
      <c r="G86" s="50">
        <v>44926</v>
      </c>
      <c r="H86" s="51"/>
      <c r="I86" s="69">
        <f>ROUND(J86,2)</f>
        <v>12</v>
      </c>
      <c r="J86" s="69">
        <f>IF(AND(F86&lt;&gt;"",G86&lt;&gt;""),IF(K86&gt;0,K86,IF(K86&lt;0,0,K86)),0)</f>
        <v>12</v>
      </c>
      <c r="K86" s="69">
        <f t="shared" ref="K86:K87" si="20">IF(MONTH(F86)=MONTH(G86),((YEAR(G86)-YEAR(F86))*12)-12+(12-MONTH(F86))+MONTH(G86)-1+(EOMONTH(F86,0)-F86+1)/DAY(EOMONTH(F86,0))+(1-(EOMONTH(G86,0)-G86)/DAY(EOMONTH(G86,0))),((YEAR(G86)-YEAR(F86))*12)-12+(12-MONTH(F86))+MONTH(G86)-1+(EOMONTH(F86,0)-F86+1)/DAY(EOMONTH(F86,0))+(1-(EOMONTH(G86,0)-G86)/DAY(EOMONTH(G86,0))))</f>
        <v>12</v>
      </c>
      <c r="L86" s="67">
        <f t="shared" ref="L86:L87" si="21">IFERROR(ROUND(IF(AND(F86&lt;&gt;"",G86&lt;&gt;""),H86/I86,0),2),0)</f>
        <v>0</v>
      </c>
      <c r="M86" s="47" t="str">
        <f t="shared" si="19"/>
        <v>-</v>
      </c>
      <c r="N86" s="68" t="str">
        <f>M86</f>
        <v>-</v>
      </c>
      <c r="O86" s="30"/>
    </row>
    <row r="87" spans="2:15" s="16" customFormat="1" ht="20.45" hidden="1" customHeight="1">
      <c r="B87" s="22"/>
      <c r="C87" s="1" t="s">
        <v>14</v>
      </c>
      <c r="D87" s="73" t="s">
        <v>23</v>
      </c>
      <c r="E87" s="64">
        <v>2021</v>
      </c>
      <c r="F87" s="50">
        <v>44197</v>
      </c>
      <c r="G87" s="50">
        <v>44561</v>
      </c>
      <c r="H87" s="51"/>
      <c r="I87" s="69">
        <f>ROUND(J87,2)</f>
        <v>12</v>
      </c>
      <c r="J87" s="69">
        <f>IF(AND(F87&lt;&gt;"",G87&lt;&gt;""),IF(K87&gt;0,K87,IF(K87&lt;0,0,K87)),0)</f>
        <v>12</v>
      </c>
      <c r="K87" s="69">
        <f t="shared" si="20"/>
        <v>12</v>
      </c>
      <c r="L87" s="67">
        <f t="shared" si="21"/>
        <v>0</v>
      </c>
      <c r="M87" s="148" t="s">
        <v>24</v>
      </c>
      <c r="N87" s="68" t="str">
        <f>M87</f>
        <v>-</v>
      </c>
      <c r="O87" s="30"/>
    </row>
    <row r="88" spans="2:15" ht="15.75" hidden="1" thickBot="1">
      <c r="B88" s="22"/>
      <c r="O88" s="29"/>
    </row>
    <row r="89" spans="2:15" s="16" customFormat="1" ht="21" hidden="1" customHeight="1" thickBot="1">
      <c r="B89" s="22"/>
      <c r="D89" s="164" t="s">
        <v>30</v>
      </c>
      <c r="E89" s="165"/>
      <c r="F89" s="165"/>
      <c r="G89" s="165"/>
      <c r="H89" s="165"/>
      <c r="I89" s="165"/>
      <c r="J89" s="31"/>
      <c r="K89" s="31">
        <f>ROUND(IFERROR(SUMIF(C85:C87,"=X",H85:H87)/SUMIF(C85:C87,"=X",I85:I87),0),2)</f>
        <v>0</v>
      </c>
      <c r="L89" s="102">
        <f>K89</f>
        <v>0</v>
      </c>
      <c r="M89" s="147"/>
      <c r="N89" s="46"/>
      <c r="O89" s="30"/>
    </row>
    <row r="90" spans="2:15" ht="15.75" hidden="1" thickBot="1">
      <c r="B90" s="25"/>
      <c r="C90" s="26"/>
      <c r="D90" s="26"/>
      <c r="E90" s="26"/>
      <c r="F90" s="26"/>
      <c r="G90" s="26"/>
      <c r="H90" s="26"/>
      <c r="I90" s="26"/>
      <c r="J90" s="43"/>
      <c r="K90" s="43"/>
      <c r="L90" s="26"/>
      <c r="M90" s="43"/>
      <c r="N90" s="26"/>
      <c r="O90" s="27"/>
    </row>
    <row r="91" spans="2:15" s="16" customFormat="1" ht="19.899999999999999" customHeight="1" thickBot="1">
      <c r="B91" s="20"/>
      <c r="C91" s="32" t="s">
        <v>31</v>
      </c>
      <c r="D91" s="33"/>
      <c r="E91" s="33"/>
      <c r="F91" s="33"/>
      <c r="G91" s="33"/>
      <c r="H91" s="33"/>
      <c r="I91" s="33"/>
      <c r="J91" s="34"/>
      <c r="K91" s="34"/>
      <c r="L91" s="33"/>
      <c r="M91" s="34"/>
      <c r="N91" s="33"/>
      <c r="O91" s="35"/>
    </row>
    <row r="92" spans="2:15" hidden="1">
      <c r="B92" s="77"/>
      <c r="C92" s="41"/>
      <c r="D92" s="41"/>
      <c r="E92" s="41"/>
      <c r="F92" s="41"/>
      <c r="G92" s="41"/>
      <c r="H92" s="41"/>
      <c r="I92" s="41"/>
      <c r="J92" s="42" t="s">
        <v>1</v>
      </c>
      <c r="K92" s="42" t="s">
        <v>1</v>
      </c>
      <c r="L92" s="41"/>
      <c r="M92" s="42" t="s">
        <v>1</v>
      </c>
      <c r="N92" s="41"/>
      <c r="O92" s="78"/>
    </row>
    <row r="93" spans="2:15" ht="60" hidden="1">
      <c r="B93" s="79"/>
      <c r="C93" s="12" t="s">
        <v>9</v>
      </c>
      <c r="D93" s="74"/>
      <c r="E93" s="74"/>
      <c r="F93" s="6" t="s">
        <v>16</v>
      </c>
      <c r="G93" s="6" t="s">
        <v>17</v>
      </c>
      <c r="H93" s="6" t="s">
        <v>18</v>
      </c>
      <c r="I93" s="91" t="s">
        <v>19</v>
      </c>
      <c r="J93" s="59" t="s">
        <v>1</v>
      </c>
      <c r="K93" s="59" t="s">
        <v>1</v>
      </c>
      <c r="L93" s="61" t="s">
        <v>27</v>
      </c>
      <c r="M93" s="61"/>
      <c r="N93" s="63" t="s">
        <v>21</v>
      </c>
      <c r="O93" s="80"/>
    </row>
    <row r="94" spans="2:15" s="16" customFormat="1" ht="20.45" hidden="1" customHeight="1">
      <c r="B94" s="79"/>
      <c r="C94" s="64" t="s">
        <v>14</v>
      </c>
      <c r="D94" s="73" t="s">
        <v>22</v>
      </c>
      <c r="E94" s="64">
        <v>2023</v>
      </c>
      <c r="F94" s="50">
        <v>44927</v>
      </c>
      <c r="G94" s="50"/>
      <c r="H94" s="51"/>
      <c r="I94" s="69"/>
      <c r="J94" s="69">
        <f>IF(AND(F94&lt;&gt;"",G94&lt;&gt;""),IF(K94&gt;0,K94,IF(K94&lt;0,0,K94)),0)</f>
        <v>0</v>
      </c>
      <c r="K94" s="69">
        <f>IF(MONTH(F94)=MONTH(G94),((YEAR(G94)-YEAR(F94))*12)-12+(12-MONTH(F94))+MONTH(G94)-1+(EOMONTH(F94,0)-F94+1)/DAY(EOMONTH(F94,0))+(1-(EOMONTH(G94,0)-G94)/DAY(EOMONTH(G94,0))),((YEAR(G94)-YEAR(F94))*12)-12+(12-MONTH(F94))+MONTH(G94)-1+(EOMONTH(F94,0)-F94+1)/DAY(EOMONTH(F94,0))+(1-(EOMONTH(G94,0)-G94)/DAY(EOMONTH(G94,0))))</f>
        <v>-1476</v>
      </c>
      <c r="L94" s="67">
        <f>IFERROR(ROUND(IF(AND(F94&lt;&gt;"",G94&lt;&gt;""),H94/I94,0),2),0)</f>
        <v>0</v>
      </c>
      <c r="M94" s="47" t="str">
        <f t="shared" ref="M94:M95" si="22">IFERROR(IF(((L94-L95)/ABS(L95))&gt;0,"+","")&amp;TEXT(ROUND(((L94-L95)/ABS(L95))*100,2),"0.00")&amp;"%","-")</f>
        <v>-</v>
      </c>
      <c r="N94" s="68" t="str">
        <f>M94</f>
        <v>-</v>
      </c>
      <c r="O94" s="81"/>
    </row>
    <row r="95" spans="2:15" s="16" customFormat="1" ht="20.45" hidden="1" customHeight="1">
      <c r="B95" s="79"/>
      <c r="C95" s="64" t="s">
        <v>14</v>
      </c>
      <c r="D95" s="73" t="s">
        <v>23</v>
      </c>
      <c r="E95" s="64">
        <v>2022</v>
      </c>
      <c r="F95" s="50">
        <v>44562</v>
      </c>
      <c r="G95" s="50">
        <v>44926</v>
      </c>
      <c r="H95" s="51"/>
      <c r="I95" s="69">
        <f>ROUND(J95,2)</f>
        <v>12</v>
      </c>
      <c r="J95" s="69">
        <f>IF(AND(F95&lt;&gt;"",G95&lt;&gt;""),IF(K95&gt;0,K95,IF(K95&lt;0,0,K95)),0)</f>
        <v>12</v>
      </c>
      <c r="K95" s="69">
        <f t="shared" ref="K95:K96" si="23">IF(MONTH(F95)=MONTH(G95),((YEAR(G95)-YEAR(F95))*12)-12+(12-MONTH(F95))+MONTH(G95)-1+(EOMONTH(F95,0)-F95+1)/DAY(EOMONTH(F95,0))+(1-(EOMONTH(G95,0)-G95)/DAY(EOMONTH(G95,0))),((YEAR(G95)-YEAR(F95))*12)-12+(12-MONTH(F95))+MONTH(G95)-1+(EOMONTH(F95,0)-F95+1)/DAY(EOMONTH(F95,0))+(1-(EOMONTH(G95,0)-G95)/DAY(EOMONTH(G95,0))))</f>
        <v>12</v>
      </c>
      <c r="L95" s="67">
        <f t="shared" ref="L95:L96" si="24">IFERROR(ROUND(IF(AND(F95&lt;&gt;"",G95&lt;&gt;""),H95/I95,0),2),0)</f>
        <v>0</v>
      </c>
      <c r="M95" s="47" t="str">
        <f t="shared" si="22"/>
        <v>-</v>
      </c>
      <c r="N95" s="68" t="str">
        <f>M95</f>
        <v>-</v>
      </c>
      <c r="O95" s="81"/>
    </row>
    <row r="96" spans="2:15" s="16" customFormat="1" ht="20.45" hidden="1" customHeight="1">
      <c r="B96" s="79"/>
      <c r="C96" s="64" t="s">
        <v>14</v>
      </c>
      <c r="D96" s="73" t="s">
        <v>23</v>
      </c>
      <c r="E96" s="64">
        <v>2021</v>
      </c>
      <c r="F96" s="50">
        <v>44197</v>
      </c>
      <c r="G96" s="50">
        <v>44561</v>
      </c>
      <c r="H96" s="51"/>
      <c r="I96" s="69">
        <f>ROUND(J96,2)</f>
        <v>12</v>
      </c>
      <c r="J96" s="69">
        <f>IF(AND(F96&lt;&gt;"",G96&lt;&gt;""),IF(K96&gt;0,K96,IF(K96&lt;0,0,K96)),0)</f>
        <v>12</v>
      </c>
      <c r="K96" s="69">
        <f t="shared" si="23"/>
        <v>12</v>
      </c>
      <c r="L96" s="67">
        <f t="shared" si="24"/>
        <v>0</v>
      </c>
      <c r="M96" s="148" t="s">
        <v>24</v>
      </c>
      <c r="N96" s="68" t="str">
        <f>M96</f>
        <v>-</v>
      </c>
      <c r="O96" s="81"/>
    </row>
    <row r="97" spans="2:15" ht="15.75" hidden="1" thickBot="1">
      <c r="B97" s="79"/>
      <c r="C97" s="74"/>
      <c r="D97" s="74"/>
      <c r="E97" s="74"/>
      <c r="F97" s="74"/>
      <c r="G97" s="74"/>
      <c r="H97" s="74"/>
      <c r="I97" s="74"/>
      <c r="J97" s="14"/>
      <c r="K97" s="14"/>
      <c r="L97" s="74"/>
      <c r="M97" s="14"/>
      <c r="N97" s="74"/>
      <c r="O97" s="80"/>
    </row>
    <row r="98" spans="2:15" s="16" customFormat="1" ht="20.45" hidden="1" customHeight="1" thickBot="1">
      <c r="B98" s="22"/>
      <c r="D98" s="164" t="s">
        <v>32</v>
      </c>
      <c r="E98" s="165"/>
      <c r="F98" s="165"/>
      <c r="G98" s="165"/>
      <c r="H98" s="165"/>
      <c r="I98" s="165"/>
      <c r="J98" s="31"/>
      <c r="K98" s="31">
        <f>ROUND(IFERROR(SUMIF(C94:C96,"=X",H94:H96)/SUMIF(C94:C96,"=X",I94:I96),0),2)</f>
        <v>0</v>
      </c>
      <c r="L98" s="102">
        <f>K98</f>
        <v>0</v>
      </c>
      <c r="M98" s="147"/>
      <c r="N98" s="46"/>
      <c r="O98" s="30"/>
    </row>
    <row r="99" spans="2:15" ht="15.75" hidden="1" thickBot="1">
      <c r="B99" s="25"/>
      <c r="C99" s="26"/>
      <c r="D99" s="26"/>
      <c r="E99" s="26"/>
      <c r="F99" s="26"/>
      <c r="G99" s="26"/>
      <c r="H99" s="26"/>
      <c r="I99" s="26"/>
      <c r="J99" s="43"/>
      <c r="K99" s="43"/>
      <c r="L99" s="26"/>
      <c r="M99" s="43"/>
      <c r="N99" s="26"/>
      <c r="O99" s="27"/>
    </row>
    <row r="100" spans="2:15" s="16" customFormat="1" ht="19.899999999999999" customHeight="1" thickBot="1">
      <c r="B100" s="20"/>
      <c r="C100" s="32" t="s">
        <v>33</v>
      </c>
      <c r="D100" s="33"/>
      <c r="E100" s="33"/>
      <c r="F100" s="33"/>
      <c r="G100" s="33"/>
      <c r="H100" s="33"/>
      <c r="I100" s="33"/>
      <c r="J100" s="34"/>
      <c r="K100" s="34"/>
      <c r="L100" s="33"/>
      <c r="M100" s="34"/>
      <c r="N100" s="33"/>
      <c r="O100" s="35"/>
    </row>
    <row r="101" spans="2:15" hidden="1">
      <c r="B101" s="77"/>
      <c r="C101" s="41"/>
      <c r="D101" s="41"/>
      <c r="E101" s="41"/>
      <c r="F101" s="41"/>
      <c r="G101" s="41"/>
      <c r="H101" s="41"/>
      <c r="I101" s="41"/>
      <c r="J101" s="42" t="s">
        <v>1</v>
      </c>
      <c r="K101" s="42" t="s">
        <v>1</v>
      </c>
      <c r="L101" s="41"/>
      <c r="M101" s="42" t="s">
        <v>1</v>
      </c>
      <c r="N101" s="41"/>
      <c r="O101" s="78"/>
    </row>
    <row r="102" spans="2:15" s="16" customFormat="1" ht="19.149999999999999" hidden="1" customHeight="1">
      <c r="B102" s="79"/>
      <c r="C102" s="84" t="s">
        <v>34</v>
      </c>
      <c r="D102" s="166"/>
      <c r="E102" s="166"/>
      <c r="F102" s="166"/>
      <c r="G102" s="166"/>
      <c r="H102" s="166"/>
      <c r="I102" s="83"/>
      <c r="J102" s="64" t="s">
        <v>1</v>
      </c>
      <c r="K102" s="64" t="s">
        <v>1</v>
      </c>
      <c r="L102" s="83"/>
      <c r="M102" s="64" t="s">
        <v>1</v>
      </c>
      <c r="N102" s="83"/>
      <c r="O102" s="81"/>
    </row>
    <row r="103" spans="2:15" hidden="1">
      <c r="B103" s="79"/>
      <c r="C103" s="82"/>
      <c r="D103" s="167"/>
      <c r="E103" s="167"/>
      <c r="F103" s="167"/>
      <c r="G103" s="44"/>
      <c r="H103" s="44"/>
      <c r="I103" s="44"/>
      <c r="J103" s="14" t="s">
        <v>1</v>
      </c>
      <c r="K103" s="14" t="s">
        <v>1</v>
      </c>
      <c r="L103" s="44"/>
      <c r="M103" s="14" t="s">
        <v>1</v>
      </c>
      <c r="N103" s="44"/>
      <c r="O103" s="80"/>
    </row>
    <row r="104" spans="2:15" ht="60" hidden="1">
      <c r="B104" s="79"/>
      <c r="C104" s="12" t="s">
        <v>9</v>
      </c>
      <c r="D104" s="74"/>
      <c r="E104" s="74"/>
      <c r="F104" s="6" t="s">
        <v>16</v>
      </c>
      <c r="G104" s="6" t="s">
        <v>17</v>
      </c>
      <c r="H104" s="6" t="s">
        <v>18</v>
      </c>
      <c r="I104" s="91" t="s">
        <v>19</v>
      </c>
      <c r="J104" s="59" t="s">
        <v>1</v>
      </c>
      <c r="K104" s="59" t="s">
        <v>1</v>
      </c>
      <c r="L104" s="61" t="s">
        <v>27</v>
      </c>
      <c r="M104" s="61"/>
      <c r="N104" s="63" t="s">
        <v>21</v>
      </c>
      <c r="O104" s="80"/>
    </row>
    <row r="105" spans="2:15" s="16" customFormat="1" ht="20.45" hidden="1" customHeight="1">
      <c r="B105" s="79"/>
      <c r="C105" s="64" t="s">
        <v>14</v>
      </c>
      <c r="D105" s="73" t="s">
        <v>22</v>
      </c>
      <c r="E105" s="64">
        <v>2023</v>
      </c>
      <c r="F105" s="50">
        <v>44927</v>
      </c>
      <c r="G105" s="50"/>
      <c r="H105" s="51"/>
      <c r="I105" s="69"/>
      <c r="J105" s="69">
        <f>IF(AND(F105&lt;&gt;"",G105&lt;&gt;""),IF(K105&gt;0,K105,IF(K105&lt;0,0,K105)),0)</f>
        <v>0</v>
      </c>
      <c r="K105" s="69">
        <f>IF(MONTH(F105)=MONTH(G105),((YEAR(G105)-YEAR(F105))*12)-12+(12-MONTH(F105))+MONTH(G105)-1+(EOMONTH(F105,0)-F105+1)/DAY(EOMONTH(F105,0))+(1-(EOMONTH(G105,0)-G105)/DAY(EOMONTH(G105,0))),((YEAR(G105)-YEAR(F105))*12)-12+(12-MONTH(F105))+MONTH(G105)-1+(EOMONTH(F105,0)-F105+1)/DAY(EOMONTH(F105,0))+(1-(EOMONTH(G105,0)-G105)/DAY(EOMONTH(G105,0))))</f>
        <v>-1476</v>
      </c>
      <c r="L105" s="67">
        <f>IFERROR(ROUND(IF(AND(F105&lt;&gt;"",G105&lt;&gt;""),H105/I105,0),2),0)</f>
        <v>0</v>
      </c>
      <c r="M105" s="47" t="str">
        <f t="shared" ref="M105:M106" si="25">IFERROR(IF(((L105-L106)/ABS(L106))&gt;0,"+","")&amp;TEXT(ROUND(((L105-L106)/ABS(L106))*100,2),"0.00")&amp;"%","-")</f>
        <v>-</v>
      </c>
      <c r="N105" s="68" t="str">
        <f>M105</f>
        <v>-</v>
      </c>
      <c r="O105" s="81"/>
    </row>
    <row r="106" spans="2:15" s="16" customFormat="1" ht="20.45" hidden="1" customHeight="1">
      <c r="B106" s="79"/>
      <c r="C106" s="64" t="s">
        <v>14</v>
      </c>
      <c r="D106" s="73" t="s">
        <v>23</v>
      </c>
      <c r="E106" s="64">
        <v>2022</v>
      </c>
      <c r="F106" s="50">
        <v>44562</v>
      </c>
      <c r="G106" s="50">
        <v>44926</v>
      </c>
      <c r="H106" s="51"/>
      <c r="I106" s="69">
        <f>ROUND(J106,2)</f>
        <v>12</v>
      </c>
      <c r="J106" s="69">
        <f>IF(AND(F106&lt;&gt;"",G106&lt;&gt;""),IF(K106&gt;0,K106,IF(K106&lt;0,0,K106)),0)</f>
        <v>12</v>
      </c>
      <c r="K106" s="69">
        <f t="shared" ref="K106:K107" si="26">IF(MONTH(F106)=MONTH(G106),((YEAR(G106)-YEAR(F106))*12)-12+(12-MONTH(F106))+MONTH(G106)-1+(EOMONTH(F106,0)-F106+1)/DAY(EOMONTH(F106,0))+(1-(EOMONTH(G106,0)-G106)/DAY(EOMONTH(G106,0))),((YEAR(G106)-YEAR(F106))*12)-12+(12-MONTH(F106))+MONTH(G106)-1+(EOMONTH(F106,0)-F106+1)/DAY(EOMONTH(F106,0))+(1-(EOMONTH(G106,0)-G106)/DAY(EOMONTH(G106,0))))</f>
        <v>12</v>
      </c>
      <c r="L106" s="67">
        <f t="shared" ref="L106:L107" si="27">IFERROR(ROUND(IF(AND(F106&lt;&gt;"",G106&lt;&gt;""),H106/I106,0),2),0)</f>
        <v>0</v>
      </c>
      <c r="M106" s="47" t="str">
        <f t="shared" si="25"/>
        <v>-</v>
      </c>
      <c r="N106" s="68" t="str">
        <f>M106</f>
        <v>-</v>
      </c>
      <c r="O106" s="81"/>
    </row>
    <row r="107" spans="2:15" s="16" customFormat="1" ht="20.45" hidden="1" customHeight="1">
      <c r="B107" s="79"/>
      <c r="C107" s="64" t="s">
        <v>14</v>
      </c>
      <c r="D107" s="73" t="s">
        <v>23</v>
      </c>
      <c r="E107" s="64">
        <v>2021</v>
      </c>
      <c r="F107" s="50">
        <v>44197</v>
      </c>
      <c r="G107" s="50">
        <v>44561</v>
      </c>
      <c r="H107" s="51"/>
      <c r="I107" s="69">
        <f>ROUND(J107,2)</f>
        <v>12</v>
      </c>
      <c r="J107" s="69">
        <f>IF(AND(F107&lt;&gt;"",G107&lt;&gt;""),IF(K107&gt;0,K107,IF(K107&lt;0,0,K107)),0)</f>
        <v>12</v>
      </c>
      <c r="K107" s="69">
        <f t="shared" si="26"/>
        <v>12</v>
      </c>
      <c r="L107" s="67">
        <f t="shared" si="27"/>
        <v>0</v>
      </c>
      <c r="M107" s="148" t="s">
        <v>24</v>
      </c>
      <c r="N107" s="68" t="str">
        <f>M107</f>
        <v>-</v>
      </c>
      <c r="O107" s="81"/>
    </row>
    <row r="108" spans="2:15" ht="15.75" hidden="1" thickBot="1">
      <c r="B108" s="79"/>
      <c r="C108" s="74"/>
      <c r="D108" s="74"/>
      <c r="E108" s="74"/>
      <c r="F108" s="74"/>
      <c r="G108" s="74"/>
      <c r="H108" s="74"/>
      <c r="I108" s="74"/>
      <c r="J108" s="14"/>
      <c r="K108" s="14"/>
      <c r="L108" s="74"/>
      <c r="M108" s="14"/>
      <c r="N108" s="74"/>
      <c r="O108" s="80"/>
    </row>
    <row r="109" spans="2:15" s="16" customFormat="1" ht="19.899999999999999" hidden="1" customHeight="1" thickBot="1">
      <c r="B109" s="22"/>
      <c r="D109" s="164" t="s">
        <v>35</v>
      </c>
      <c r="E109" s="165"/>
      <c r="F109" s="165"/>
      <c r="G109" s="165"/>
      <c r="H109" s="165"/>
      <c r="I109" s="165"/>
      <c r="J109" s="31"/>
      <c r="K109" s="31">
        <f>ROUND(IFERROR(SUMIF(C105:C107,"=X",H105:H107)/SUMIF(C105:C107,"=X",I105:I107),0),2)</f>
        <v>0</v>
      </c>
      <c r="L109" s="102">
        <f>K109</f>
        <v>0</v>
      </c>
      <c r="M109" s="147"/>
      <c r="N109" s="46"/>
      <c r="O109" s="30"/>
    </row>
    <row r="110" spans="2:15" ht="15.75" hidden="1" thickBot="1">
      <c r="B110" s="25"/>
      <c r="C110" s="26"/>
      <c r="D110" s="26"/>
      <c r="E110" s="26"/>
      <c r="F110" s="26"/>
      <c r="G110" s="26"/>
      <c r="H110" s="26"/>
      <c r="I110" s="26"/>
      <c r="J110" s="43"/>
      <c r="K110" s="43"/>
      <c r="L110" s="26"/>
      <c r="M110" s="43"/>
      <c r="N110" s="26"/>
      <c r="O110" s="27"/>
    </row>
    <row r="111" spans="2:15" ht="12" customHeight="1" thickBot="1">
      <c r="B111" s="1"/>
    </row>
    <row r="112" spans="2:15" s="16" customFormat="1" ht="24" hidden="1" customHeight="1" thickTop="1" thickBot="1">
      <c r="B112" s="168" t="str">
        <f>"Total Qualifying Income from: "&amp;D61</f>
        <v xml:space="preserve">Total Qualifying Income from: </v>
      </c>
      <c r="C112" s="169"/>
      <c r="D112" s="169"/>
      <c r="E112" s="169"/>
      <c r="F112" s="169"/>
      <c r="G112" s="169"/>
      <c r="H112" s="169"/>
      <c r="I112" s="113"/>
      <c r="J112" s="114"/>
      <c r="K112" s="114">
        <f ca="1">IFERROR(L71+L80+L89+L98+L109,0)</f>
        <v>0</v>
      </c>
      <c r="L112" s="115">
        <f ca="1">K112</f>
        <v>0</v>
      </c>
      <c r="M112" s="149"/>
      <c r="N112" s="115"/>
      <c r="O112" s="116"/>
    </row>
    <row r="113" spans="2:15" ht="16.5" hidden="1" thickTop="1" thickBot="1">
      <c r="B113" s="1"/>
    </row>
    <row r="114" spans="2:15" ht="25.15" customHeight="1" thickBot="1">
      <c r="B114" s="170" t="s">
        <v>6</v>
      </c>
      <c r="C114" s="171"/>
      <c r="D114" s="173"/>
      <c r="E114" s="174"/>
      <c r="F114" s="174"/>
      <c r="G114" s="175"/>
      <c r="H114" s="163" t="s">
        <v>7</v>
      </c>
      <c r="I114" s="173"/>
      <c r="J114" s="174"/>
      <c r="K114" s="174"/>
      <c r="L114" s="174"/>
      <c r="M114" s="174"/>
      <c r="N114" s="175"/>
      <c r="O114" s="72"/>
    </row>
    <row r="115" spans="2:15" s="16" customFormat="1" ht="19.899999999999999" customHeight="1" thickBot="1">
      <c r="B115" s="20"/>
      <c r="C115" s="32" t="s">
        <v>8</v>
      </c>
      <c r="D115" s="33"/>
      <c r="E115" s="33"/>
      <c r="F115" s="33"/>
      <c r="G115" s="33"/>
      <c r="H115" s="33"/>
      <c r="I115" s="33"/>
      <c r="J115" s="34"/>
      <c r="K115" s="34"/>
      <c r="L115" s="33"/>
      <c r="M115" s="34"/>
      <c r="N115" s="33"/>
      <c r="O115" s="35"/>
    </row>
    <row r="116" spans="2:15" s="16" customFormat="1" ht="10.9" customHeight="1">
      <c r="B116" s="21"/>
      <c r="C116" s="53"/>
      <c r="D116" s="37"/>
      <c r="E116" s="37"/>
      <c r="F116" s="37"/>
      <c r="G116" s="37"/>
      <c r="H116" s="37"/>
      <c r="I116" s="37"/>
      <c r="J116" s="36" t="s">
        <v>1</v>
      </c>
      <c r="K116" s="36" t="s">
        <v>1</v>
      </c>
      <c r="L116" s="37"/>
      <c r="M116" s="36" t="s">
        <v>1</v>
      </c>
      <c r="N116" s="37"/>
      <c r="O116" s="38"/>
    </row>
    <row r="117" spans="2:15" ht="60">
      <c r="B117" s="22"/>
      <c r="C117" s="12" t="s">
        <v>9</v>
      </c>
      <c r="D117" s="23"/>
      <c r="E117" s="23"/>
      <c r="G117" s="6" t="s">
        <v>10</v>
      </c>
      <c r="H117" s="49" t="s">
        <v>11</v>
      </c>
      <c r="I117" s="6" t="s">
        <v>12</v>
      </c>
      <c r="J117" s="54" t="s">
        <v>1</v>
      </c>
      <c r="K117" s="54" t="s">
        <v>1</v>
      </c>
      <c r="L117" s="6" t="s">
        <v>13</v>
      </c>
      <c r="M117" s="6" t="s">
        <v>1</v>
      </c>
      <c r="N117" s="23"/>
      <c r="O117" s="29"/>
    </row>
    <row r="118" spans="2:15" s="16" customFormat="1" ht="20.45" customHeight="1">
      <c r="B118" s="22"/>
      <c r="C118" s="1" t="s">
        <v>14</v>
      </c>
      <c r="D118" s="172"/>
      <c r="E118" s="172"/>
      <c r="F118" s="172"/>
      <c r="G118" s="70"/>
      <c r="H118" s="117" t="s">
        <v>15</v>
      </c>
      <c r="I118" s="142">
        <v>0</v>
      </c>
      <c r="J118" s="55" t="str">
        <f ca="1">VLOOKUP(H118,VLKP_PAY_FREQ,2,FALSE)</f>
        <v>H</v>
      </c>
      <c r="K118" s="55">
        <f ca="1">IF(J118="H",G118*I118*52,G118*J118)</f>
        <v>0</v>
      </c>
      <c r="L118" s="56">
        <f ca="1">IFERROR(ROUND(K118/12,2),0)</f>
        <v>0</v>
      </c>
      <c r="M118" s="145"/>
      <c r="N118" s="57"/>
      <c r="O118" s="30"/>
    </row>
    <row r="119" spans="2:15" ht="31.15" customHeight="1">
      <c r="B119" s="24"/>
      <c r="C119" s="58"/>
      <c r="D119" s="58"/>
      <c r="E119" s="58"/>
      <c r="F119" s="14" t="s">
        <v>16</v>
      </c>
      <c r="G119" s="6" t="s">
        <v>17</v>
      </c>
      <c r="H119" s="6" t="s">
        <v>18</v>
      </c>
      <c r="I119" s="91" t="s">
        <v>19</v>
      </c>
      <c r="J119" s="60"/>
      <c r="K119" s="60"/>
      <c r="L119" s="61" t="s">
        <v>20</v>
      </c>
      <c r="M119" s="62"/>
      <c r="N119" s="63" t="s">
        <v>21</v>
      </c>
      <c r="O119" s="29"/>
    </row>
    <row r="120" spans="2:15" s="16" customFormat="1" ht="20.45" customHeight="1">
      <c r="B120" s="22"/>
      <c r="C120" s="1" t="s">
        <v>14</v>
      </c>
      <c r="D120" s="73" t="s">
        <v>22</v>
      </c>
      <c r="E120" s="64">
        <v>2023</v>
      </c>
      <c r="F120" s="50">
        <v>44927</v>
      </c>
      <c r="G120" s="50"/>
      <c r="H120" s="51"/>
      <c r="I120" s="65">
        <f>ROUND(J120,2)</f>
        <v>0</v>
      </c>
      <c r="J120" s="66">
        <f>IF(AND(F120&lt;&gt;"",G120&lt;&gt;""),IF(K120&gt;0,K120,IF(K120&lt;0,0,K120)),0)</f>
        <v>0</v>
      </c>
      <c r="K120" s="66">
        <f>IF(MONTH(F120)=MONTH(G120),((YEAR(G120)-YEAR(F120))*12)-12+(12-MONTH(F120))+MONTH(G120)-1+(EOMONTH(F120,0)-F120+1)/DAY(EOMONTH(F120,0))+(1-(EOMONTH(G120,0)-G120)/DAY(EOMONTH(G120,0))),((YEAR(G120)-YEAR(F120))*12)-12+(12-MONTH(F120))+MONTH(G120)-1+(EOMONTH(F120,0)-F120+1)/DAY(EOMONTH(F120,0))+(1-(EOMONTH(G120,0)-G120)/DAY(EOMONTH(G120,0))))</f>
        <v>-1476</v>
      </c>
      <c r="L120" s="67">
        <f>IFERROR(ROUND(IF(AND(F120&lt;&gt;"",G120&lt;&gt;""),H120/I120,0),2),0)</f>
        <v>0</v>
      </c>
      <c r="M120" s="68" t="str">
        <f>IFERROR(IF(((L120-L121)/ABS(L121))&gt;0,"+","")&amp;TEXT(ROUND(((L120-L121)/ABS(L121))*100,2),"0.00")&amp;"%","-")</f>
        <v>-</v>
      </c>
      <c r="N120" s="68" t="str">
        <f>M120</f>
        <v>-</v>
      </c>
      <c r="O120" s="30"/>
    </row>
    <row r="121" spans="2:15" s="16" customFormat="1" ht="20.45" customHeight="1">
      <c r="B121" s="22"/>
      <c r="C121" s="1" t="s">
        <v>14</v>
      </c>
      <c r="D121" s="73" t="s">
        <v>23</v>
      </c>
      <c r="E121" s="64">
        <v>2022</v>
      </c>
      <c r="F121" s="50">
        <v>44562</v>
      </c>
      <c r="G121" s="50">
        <v>44926</v>
      </c>
      <c r="H121" s="52"/>
      <c r="I121" s="65">
        <f>ROUND(J121,2)</f>
        <v>12</v>
      </c>
      <c r="J121" s="66">
        <f>IF(AND(F121&lt;&gt;"",G121&lt;&gt;""),IF(K121&gt;0,K121,IF(K121&lt;0,0,K121)),0)</f>
        <v>12</v>
      </c>
      <c r="K121" s="66">
        <f t="shared" ref="K121:K122" si="28">IF(MONTH(F121)=MONTH(G121),((YEAR(G121)-YEAR(F121))*12)-12+(12-MONTH(F121))+MONTH(G121)-1+(EOMONTH(F121,0)-F121+1)/DAY(EOMONTH(F121,0))+(1-(EOMONTH(G121,0)-G121)/DAY(EOMONTH(G121,0))),((YEAR(G121)-YEAR(F121))*12)-12+(12-MONTH(F121))+MONTH(G121)-1+(EOMONTH(F121,0)-F121+1)/DAY(EOMONTH(F121,0))+(1-(EOMONTH(G121,0)-G121)/DAY(EOMONTH(G121,0))))</f>
        <v>12</v>
      </c>
      <c r="L121" s="67">
        <f t="shared" ref="L121:L122" si="29">IFERROR(ROUND(IF(AND(F121&lt;&gt;"",G121&lt;&gt;""),H121/I121,0),2),0)</f>
        <v>0</v>
      </c>
      <c r="M121" s="68" t="str">
        <f>IFERROR(IF(((L121-L122)/ABS(L122))&gt;0,"+","")&amp;TEXT(ROUND(((L121-L122)/ABS(L122))*100,2),"0.00")&amp;"%","-")</f>
        <v>-</v>
      </c>
      <c r="N121" s="68" t="str">
        <f>M121</f>
        <v>-</v>
      </c>
      <c r="O121" s="30"/>
    </row>
    <row r="122" spans="2:15" s="16" customFormat="1" ht="20.45" customHeight="1">
      <c r="B122" s="22"/>
      <c r="C122" s="1" t="s">
        <v>14</v>
      </c>
      <c r="D122" s="73" t="s">
        <v>23</v>
      </c>
      <c r="E122" s="64">
        <v>2021</v>
      </c>
      <c r="F122" s="50">
        <v>44197</v>
      </c>
      <c r="G122" s="50">
        <v>44561</v>
      </c>
      <c r="H122" s="51"/>
      <c r="I122" s="69">
        <f>ROUND(J122,2)</f>
        <v>12</v>
      </c>
      <c r="J122" s="66">
        <f>IF(AND(F122&lt;&gt;"",G122&lt;&gt;""),IF(K122&gt;0,K122,IF(K122&lt;0,0,K122)),0)</f>
        <v>12</v>
      </c>
      <c r="K122" s="66">
        <f t="shared" si="28"/>
        <v>12</v>
      </c>
      <c r="L122" s="67">
        <f t="shared" si="29"/>
        <v>0</v>
      </c>
      <c r="M122" s="146" t="s">
        <v>24</v>
      </c>
      <c r="N122" s="68" t="str">
        <f>M122</f>
        <v>-</v>
      </c>
      <c r="O122" s="30"/>
    </row>
    <row r="123" spans="2:15" ht="15.75" thickBot="1">
      <c r="B123" s="22"/>
      <c r="O123" s="29"/>
    </row>
    <row r="124" spans="2:15" s="16" customFormat="1" ht="20.45" customHeight="1" thickBot="1">
      <c r="B124" s="22"/>
      <c r="D124" s="164" t="s">
        <v>25</v>
      </c>
      <c r="E124" s="165"/>
      <c r="F124" s="165"/>
      <c r="G124" s="165"/>
      <c r="H124" s="165"/>
      <c r="I124" s="165"/>
      <c r="J124" s="31"/>
      <c r="K124" s="31">
        <f ca="1">ROUND(IF(C118="X",L118,0)+IFERROR(SUMIF(C120:C122,"=X",H120:H122)/SUMIF(C120:C122,"=X",I120:I122),0),2)</f>
        <v>0</v>
      </c>
      <c r="L124" s="102">
        <f ca="1">K124</f>
        <v>0</v>
      </c>
      <c r="M124" s="147"/>
      <c r="N124" s="46"/>
      <c r="O124" s="30"/>
    </row>
    <row r="125" spans="2:15" ht="15.75" thickBot="1">
      <c r="B125" s="25"/>
      <c r="C125" s="26"/>
      <c r="D125" s="26"/>
      <c r="E125" s="26"/>
      <c r="F125" s="26"/>
      <c r="G125" s="26"/>
      <c r="H125" s="26"/>
      <c r="I125" s="26"/>
      <c r="J125" s="40" t="s">
        <v>1</v>
      </c>
      <c r="K125" s="40" t="s">
        <v>1</v>
      </c>
      <c r="L125" s="26"/>
      <c r="M125" s="43" t="s">
        <v>1</v>
      </c>
      <c r="N125" s="26"/>
      <c r="O125" s="27"/>
    </row>
    <row r="126" spans="2:15" s="16" customFormat="1" ht="19.899999999999999" customHeight="1" thickBot="1">
      <c r="B126" s="20"/>
      <c r="C126" s="32" t="s">
        <v>26</v>
      </c>
      <c r="D126" s="33"/>
      <c r="E126" s="33"/>
      <c r="F126" s="33"/>
      <c r="G126" s="33"/>
      <c r="H126" s="33"/>
      <c r="I126" s="33"/>
      <c r="J126" s="34"/>
      <c r="K126" s="34"/>
      <c r="L126" s="33"/>
      <c r="M126" s="34"/>
      <c r="N126" s="33"/>
      <c r="O126" s="35"/>
    </row>
    <row r="127" spans="2:15" hidden="1">
      <c r="B127" s="21"/>
      <c r="C127" s="41"/>
      <c r="D127" s="41"/>
      <c r="E127" s="41"/>
      <c r="F127" s="41"/>
      <c r="G127" s="41"/>
      <c r="H127" s="41"/>
      <c r="I127" s="41"/>
      <c r="J127" s="42" t="s">
        <v>1</v>
      </c>
      <c r="K127" s="42" t="s">
        <v>1</v>
      </c>
      <c r="L127" s="41"/>
      <c r="M127" s="42" t="s">
        <v>1</v>
      </c>
      <c r="N127" s="41"/>
      <c r="O127" s="28"/>
    </row>
    <row r="128" spans="2:15" ht="60" hidden="1">
      <c r="B128" s="22"/>
      <c r="C128" s="12" t="s">
        <v>9</v>
      </c>
      <c r="D128" s="74"/>
      <c r="E128" s="74"/>
      <c r="F128" s="6" t="s">
        <v>16</v>
      </c>
      <c r="G128" s="6" t="s">
        <v>17</v>
      </c>
      <c r="H128" s="6" t="s">
        <v>18</v>
      </c>
      <c r="I128" s="91" t="s">
        <v>19</v>
      </c>
      <c r="J128" s="59" t="s">
        <v>1</v>
      </c>
      <c r="K128" s="59" t="s">
        <v>1</v>
      </c>
      <c r="L128" s="61" t="s">
        <v>27</v>
      </c>
      <c r="M128" s="61" t="s">
        <v>1</v>
      </c>
      <c r="N128" s="63" t="s">
        <v>21</v>
      </c>
      <c r="O128" s="29"/>
    </row>
    <row r="129" spans="2:15" s="16" customFormat="1" ht="20.45" hidden="1" customHeight="1">
      <c r="B129" s="22"/>
      <c r="C129" s="1" t="s">
        <v>14</v>
      </c>
      <c r="D129" s="73" t="s">
        <v>22</v>
      </c>
      <c r="E129" s="64">
        <v>2023</v>
      </c>
      <c r="F129" s="50">
        <v>44927</v>
      </c>
      <c r="G129" s="50"/>
      <c r="H129" s="51"/>
      <c r="I129" s="69"/>
      <c r="J129" s="69">
        <f>IF(AND(F129&lt;&gt;"",G129&lt;&gt;""),IF(K129&gt;0,K129,IF(K129&lt;0,0,K129)),0)</f>
        <v>0</v>
      </c>
      <c r="K129" s="69">
        <f>IF(MONTH(F129)=MONTH(G129),((YEAR(G129)-YEAR(F129))*12)-12+(12-MONTH(F129))+MONTH(G129)-1+(EOMONTH(F129,0)-F129+1)/DAY(EOMONTH(F129,0))+(1-(EOMONTH(G129,0)-G129)/DAY(EOMONTH(G129,0))),((YEAR(G129)-YEAR(F129))*12)-12+(12-MONTH(F129))+MONTH(G129)-1+(EOMONTH(F129,0)-F129+1)/DAY(EOMONTH(F129,0))+(1-(EOMONTH(G129,0)-G129)/DAY(EOMONTH(G129,0))))</f>
        <v>-1476</v>
      </c>
      <c r="L129" s="67">
        <f>IFERROR(ROUND(IF(AND(F129&lt;&gt;"",G129&lt;&gt;""),H129/I129,0),2),0)</f>
        <v>0</v>
      </c>
      <c r="M129" s="47" t="str">
        <f t="shared" ref="M129:M130" si="30">IFERROR(IF(((L129-L130)/ABS(L130))&gt;0,"+","")&amp;TEXT(ROUND(((L129-L130)/ABS(L130))*100,2),"0.00")&amp;"%","-")</f>
        <v>-</v>
      </c>
      <c r="N129" s="68" t="str">
        <f>M129</f>
        <v>-</v>
      </c>
      <c r="O129" s="30"/>
    </row>
    <row r="130" spans="2:15" s="16" customFormat="1" ht="20.45" hidden="1" customHeight="1">
      <c r="B130" s="22"/>
      <c r="C130" s="1" t="s">
        <v>14</v>
      </c>
      <c r="D130" s="73" t="s">
        <v>23</v>
      </c>
      <c r="E130" s="64">
        <v>2022</v>
      </c>
      <c r="F130" s="50">
        <v>44562</v>
      </c>
      <c r="G130" s="50">
        <v>44926</v>
      </c>
      <c r="H130" s="51"/>
      <c r="I130" s="69">
        <f>ROUND(J130,2)</f>
        <v>12</v>
      </c>
      <c r="J130" s="69">
        <f>IF(AND(F130&lt;&gt;"",G130&lt;&gt;""),IF(K130&gt;0,K130,IF(K130&lt;0,0,K130)),0)</f>
        <v>12</v>
      </c>
      <c r="K130" s="69">
        <f t="shared" ref="K130:K131" si="31">IF(MONTH(F130)=MONTH(G130),((YEAR(G130)-YEAR(F130))*12)-12+(12-MONTH(F130))+MONTH(G130)-1+(EOMONTH(F130,0)-F130+1)/DAY(EOMONTH(F130,0))+(1-(EOMONTH(G130,0)-G130)/DAY(EOMONTH(G130,0))),((YEAR(G130)-YEAR(F130))*12)-12+(12-MONTH(F130))+MONTH(G130)-1+(EOMONTH(F130,0)-F130+1)/DAY(EOMONTH(F130,0))+(1-(EOMONTH(G130,0)-G130)/DAY(EOMONTH(G130,0))))</f>
        <v>12</v>
      </c>
      <c r="L130" s="67">
        <f t="shared" ref="L130:L131" si="32">IFERROR(ROUND(IF(AND(F130&lt;&gt;"",G130&lt;&gt;""),H130/I130,0),2),0)</f>
        <v>0</v>
      </c>
      <c r="M130" s="47" t="str">
        <f t="shared" si="30"/>
        <v>-</v>
      </c>
      <c r="N130" s="68" t="str">
        <f>M130</f>
        <v>-</v>
      </c>
      <c r="O130" s="30"/>
    </row>
    <row r="131" spans="2:15" s="16" customFormat="1" ht="20.45" hidden="1" customHeight="1">
      <c r="B131" s="22"/>
      <c r="C131" s="1" t="s">
        <v>14</v>
      </c>
      <c r="D131" s="73" t="s">
        <v>23</v>
      </c>
      <c r="E131" s="64">
        <v>2021</v>
      </c>
      <c r="F131" s="50">
        <v>44197</v>
      </c>
      <c r="G131" s="50">
        <v>44561</v>
      </c>
      <c r="H131" s="51"/>
      <c r="I131" s="69">
        <f>ROUND(J131,2)</f>
        <v>12</v>
      </c>
      <c r="J131" s="69">
        <f>IF(AND(F131&lt;&gt;"",G131&lt;&gt;""),IF(K131&gt;0,K131,IF(K131&lt;0,0,K131)),0)</f>
        <v>12</v>
      </c>
      <c r="K131" s="69">
        <f t="shared" si="31"/>
        <v>12</v>
      </c>
      <c r="L131" s="67">
        <f t="shared" si="32"/>
        <v>0</v>
      </c>
      <c r="M131" s="148" t="s">
        <v>24</v>
      </c>
      <c r="N131" s="68" t="str">
        <f>M131</f>
        <v>-</v>
      </c>
      <c r="O131" s="30"/>
    </row>
    <row r="132" spans="2:15" ht="15.75" hidden="1" thickBot="1">
      <c r="B132" s="22"/>
      <c r="O132" s="29"/>
    </row>
    <row r="133" spans="2:15" s="16" customFormat="1" ht="20.45" hidden="1" customHeight="1" thickBot="1">
      <c r="B133" s="22"/>
      <c r="D133" s="164" t="s">
        <v>28</v>
      </c>
      <c r="E133" s="165"/>
      <c r="F133" s="165"/>
      <c r="G133" s="165"/>
      <c r="H133" s="165"/>
      <c r="I133" s="165"/>
      <c r="J133" s="31"/>
      <c r="K133" s="31">
        <f>ROUND(IFERROR(SUMIF(C129:C131,"=X",H129:H131)/SUMIF(C129:C131,"=X",I129:I131),0),2)</f>
        <v>0</v>
      </c>
      <c r="L133" s="102">
        <f>K133</f>
        <v>0</v>
      </c>
      <c r="M133" s="147"/>
      <c r="N133" s="46"/>
      <c r="O133" s="30"/>
    </row>
    <row r="134" spans="2:15" ht="15.75" hidden="1" thickBot="1">
      <c r="B134" s="25"/>
      <c r="C134" s="26"/>
      <c r="D134" s="26"/>
      <c r="E134" s="26"/>
      <c r="F134" s="26"/>
      <c r="G134" s="26"/>
      <c r="H134" s="26"/>
      <c r="I134" s="26"/>
      <c r="J134" s="43"/>
      <c r="K134" s="43"/>
      <c r="L134" s="26"/>
      <c r="M134" s="43"/>
      <c r="N134" s="26"/>
      <c r="O134" s="27"/>
    </row>
    <row r="135" spans="2:15" s="16" customFormat="1" ht="19.899999999999999" customHeight="1" thickBot="1">
      <c r="B135" s="20"/>
      <c r="C135" s="32" t="s">
        <v>29</v>
      </c>
      <c r="D135" s="33"/>
      <c r="E135" s="33"/>
      <c r="F135" s="33"/>
      <c r="G135" s="33"/>
      <c r="H135" s="33"/>
      <c r="I135" s="33"/>
      <c r="J135" s="34"/>
      <c r="K135" s="34"/>
      <c r="L135" s="33"/>
      <c r="M135" s="34"/>
      <c r="N135" s="33"/>
      <c r="O135" s="35"/>
    </row>
    <row r="136" spans="2:15" hidden="1">
      <c r="B136" s="21"/>
      <c r="C136" s="41"/>
      <c r="D136" s="41"/>
      <c r="E136" s="41"/>
      <c r="F136" s="41"/>
      <c r="G136" s="41"/>
      <c r="H136" s="41"/>
      <c r="I136" s="41"/>
      <c r="J136" s="42" t="s">
        <v>1</v>
      </c>
      <c r="K136" s="42" t="s">
        <v>1</v>
      </c>
      <c r="L136" s="41"/>
      <c r="M136" s="42" t="s">
        <v>1</v>
      </c>
      <c r="N136" s="41"/>
      <c r="O136" s="28"/>
    </row>
    <row r="137" spans="2:15" ht="60" hidden="1">
      <c r="B137" s="22"/>
      <c r="C137" s="12" t="s">
        <v>9</v>
      </c>
      <c r="D137" s="74"/>
      <c r="E137" s="74"/>
      <c r="F137" s="6" t="s">
        <v>16</v>
      </c>
      <c r="G137" s="6" t="s">
        <v>17</v>
      </c>
      <c r="H137" s="6" t="s">
        <v>18</v>
      </c>
      <c r="I137" s="91" t="s">
        <v>19</v>
      </c>
      <c r="J137" s="59" t="s">
        <v>1</v>
      </c>
      <c r="K137" s="59" t="s">
        <v>1</v>
      </c>
      <c r="L137" s="61" t="s">
        <v>27</v>
      </c>
      <c r="M137" s="61"/>
      <c r="N137" s="63" t="s">
        <v>21</v>
      </c>
      <c r="O137" s="29"/>
    </row>
    <row r="138" spans="2:15" s="16" customFormat="1" ht="20.45" hidden="1" customHeight="1">
      <c r="B138" s="22"/>
      <c r="C138" s="1" t="s">
        <v>14</v>
      </c>
      <c r="D138" s="73" t="s">
        <v>22</v>
      </c>
      <c r="E138" s="64">
        <v>2023</v>
      </c>
      <c r="F138" s="50">
        <v>44927</v>
      </c>
      <c r="G138" s="50"/>
      <c r="H138" s="51"/>
      <c r="I138" s="69"/>
      <c r="J138" s="69">
        <f>IF(AND(F138&lt;&gt;"",G138&lt;&gt;""),IF(K138&gt;0,K138,IF(K138&lt;0,0,K138)),0)</f>
        <v>0</v>
      </c>
      <c r="K138" s="69">
        <f>IF(MONTH(F138)=MONTH(G138),((YEAR(G138)-YEAR(F138))*12)-12+(12-MONTH(F138))+MONTH(G138)-1+(EOMONTH(F138,0)-F138+1)/DAY(EOMONTH(F138,0))+(1-(EOMONTH(G138,0)-G138)/DAY(EOMONTH(G138,0))),((YEAR(G138)-YEAR(F138))*12)-12+(12-MONTH(F138))+MONTH(G138)-1+(EOMONTH(F138,0)-F138+1)/DAY(EOMONTH(F138,0))+(1-(EOMONTH(G138,0)-G138)/DAY(EOMONTH(G138,0))))</f>
        <v>-1476</v>
      </c>
      <c r="L138" s="67">
        <f>IFERROR(ROUND(IF(AND(F138&lt;&gt;"",G138&lt;&gt;""),H138/I138,0),2),0)</f>
        <v>0</v>
      </c>
      <c r="M138" s="47" t="str">
        <f t="shared" ref="M138:M139" si="33">IFERROR(IF(((L138-L139)/ABS(L139))&gt;0,"+","")&amp;TEXT(ROUND(((L138-L139)/ABS(L139))*100,2),"0.00")&amp;"%","-")</f>
        <v>-</v>
      </c>
      <c r="N138" s="68" t="str">
        <f>M138</f>
        <v>-</v>
      </c>
      <c r="O138" s="30"/>
    </row>
    <row r="139" spans="2:15" s="16" customFormat="1" ht="20.45" hidden="1" customHeight="1">
      <c r="B139" s="22"/>
      <c r="C139" s="1" t="s">
        <v>14</v>
      </c>
      <c r="D139" s="73" t="s">
        <v>23</v>
      </c>
      <c r="E139" s="64">
        <v>2022</v>
      </c>
      <c r="F139" s="50">
        <v>44562</v>
      </c>
      <c r="G139" s="50">
        <v>44926</v>
      </c>
      <c r="H139" s="51"/>
      <c r="I139" s="69">
        <f>ROUND(J139,2)</f>
        <v>12</v>
      </c>
      <c r="J139" s="69">
        <f>IF(AND(F139&lt;&gt;"",G139&lt;&gt;""),IF(K139&gt;0,K139,IF(K139&lt;0,0,K139)),0)</f>
        <v>12</v>
      </c>
      <c r="K139" s="69">
        <f t="shared" ref="K139:K140" si="34">IF(MONTH(F139)=MONTH(G139),((YEAR(G139)-YEAR(F139))*12)-12+(12-MONTH(F139))+MONTH(G139)-1+(EOMONTH(F139,0)-F139+1)/DAY(EOMONTH(F139,0))+(1-(EOMONTH(G139,0)-G139)/DAY(EOMONTH(G139,0))),((YEAR(G139)-YEAR(F139))*12)-12+(12-MONTH(F139))+MONTH(G139)-1+(EOMONTH(F139,0)-F139+1)/DAY(EOMONTH(F139,0))+(1-(EOMONTH(G139,0)-G139)/DAY(EOMONTH(G139,0))))</f>
        <v>12</v>
      </c>
      <c r="L139" s="67">
        <f t="shared" ref="L139:L140" si="35">IFERROR(ROUND(IF(AND(F139&lt;&gt;"",G139&lt;&gt;""),H139/I139,0),2),0)</f>
        <v>0</v>
      </c>
      <c r="M139" s="47" t="str">
        <f t="shared" si="33"/>
        <v>-</v>
      </c>
      <c r="N139" s="68" t="str">
        <f>M139</f>
        <v>-</v>
      </c>
      <c r="O139" s="30"/>
    </row>
    <row r="140" spans="2:15" s="16" customFormat="1" ht="20.45" hidden="1" customHeight="1">
      <c r="B140" s="22"/>
      <c r="C140" s="1" t="s">
        <v>14</v>
      </c>
      <c r="D140" s="73" t="s">
        <v>23</v>
      </c>
      <c r="E140" s="64">
        <v>2021</v>
      </c>
      <c r="F140" s="50">
        <v>44197</v>
      </c>
      <c r="G140" s="50">
        <v>44561</v>
      </c>
      <c r="H140" s="51"/>
      <c r="I140" s="69">
        <f>ROUND(J140,2)</f>
        <v>12</v>
      </c>
      <c r="J140" s="69">
        <f>IF(AND(F140&lt;&gt;"",G140&lt;&gt;""),IF(K140&gt;0,K140,IF(K140&lt;0,0,K140)),0)</f>
        <v>12</v>
      </c>
      <c r="K140" s="69">
        <f t="shared" si="34"/>
        <v>12</v>
      </c>
      <c r="L140" s="67">
        <f t="shared" si="35"/>
        <v>0</v>
      </c>
      <c r="M140" s="148" t="s">
        <v>24</v>
      </c>
      <c r="N140" s="68" t="str">
        <f>M140</f>
        <v>-</v>
      </c>
      <c r="O140" s="30"/>
    </row>
    <row r="141" spans="2:15" ht="15.75" hidden="1" thickBot="1">
      <c r="B141" s="22"/>
      <c r="O141" s="29"/>
    </row>
    <row r="142" spans="2:15" s="16" customFormat="1" ht="21" hidden="1" customHeight="1" thickBot="1">
      <c r="B142" s="22"/>
      <c r="D142" s="164" t="s">
        <v>30</v>
      </c>
      <c r="E142" s="165"/>
      <c r="F142" s="165"/>
      <c r="G142" s="165"/>
      <c r="H142" s="165"/>
      <c r="I142" s="165"/>
      <c r="J142" s="31"/>
      <c r="K142" s="31">
        <f>ROUND(IFERROR(SUMIF(C138:C140,"=X",H138:H140)/SUMIF(C138:C140,"=X",I138:I140),0),2)</f>
        <v>0</v>
      </c>
      <c r="L142" s="102">
        <f>K142</f>
        <v>0</v>
      </c>
      <c r="M142" s="147"/>
      <c r="N142" s="46"/>
      <c r="O142" s="30"/>
    </row>
    <row r="143" spans="2:15" ht="15.75" hidden="1" thickBot="1">
      <c r="B143" s="25"/>
      <c r="C143" s="26"/>
      <c r="D143" s="26"/>
      <c r="E143" s="26"/>
      <c r="F143" s="26"/>
      <c r="G143" s="26"/>
      <c r="H143" s="26"/>
      <c r="I143" s="26"/>
      <c r="J143" s="43"/>
      <c r="K143" s="43"/>
      <c r="L143" s="26"/>
      <c r="M143" s="43"/>
      <c r="N143" s="26"/>
      <c r="O143" s="27"/>
    </row>
    <row r="144" spans="2:15" s="16" customFormat="1" ht="19.899999999999999" customHeight="1" thickBot="1">
      <c r="B144" s="20"/>
      <c r="C144" s="32" t="s">
        <v>31</v>
      </c>
      <c r="D144" s="33"/>
      <c r="E144" s="33"/>
      <c r="F144" s="33"/>
      <c r="G144" s="33"/>
      <c r="H144" s="33"/>
      <c r="I144" s="33"/>
      <c r="J144" s="34"/>
      <c r="K144" s="34"/>
      <c r="L144" s="33"/>
      <c r="M144" s="34"/>
      <c r="N144" s="33"/>
      <c r="O144" s="35"/>
    </row>
    <row r="145" spans="2:15" hidden="1">
      <c r="B145" s="77"/>
      <c r="C145" s="41"/>
      <c r="D145" s="41"/>
      <c r="E145" s="41"/>
      <c r="F145" s="41"/>
      <c r="G145" s="41"/>
      <c r="H145" s="41"/>
      <c r="I145" s="41"/>
      <c r="J145" s="42" t="s">
        <v>1</v>
      </c>
      <c r="K145" s="42" t="s">
        <v>1</v>
      </c>
      <c r="L145" s="41"/>
      <c r="M145" s="42" t="s">
        <v>1</v>
      </c>
      <c r="N145" s="41"/>
      <c r="O145" s="78"/>
    </row>
    <row r="146" spans="2:15" ht="60" hidden="1">
      <c r="B146" s="79"/>
      <c r="C146" s="12" t="s">
        <v>9</v>
      </c>
      <c r="D146" s="74"/>
      <c r="E146" s="74"/>
      <c r="F146" s="6" t="s">
        <v>16</v>
      </c>
      <c r="G146" s="6" t="s">
        <v>17</v>
      </c>
      <c r="H146" s="6" t="s">
        <v>18</v>
      </c>
      <c r="I146" s="91" t="s">
        <v>19</v>
      </c>
      <c r="J146" s="59" t="s">
        <v>1</v>
      </c>
      <c r="K146" s="59" t="s">
        <v>1</v>
      </c>
      <c r="L146" s="61" t="s">
        <v>27</v>
      </c>
      <c r="M146" s="61"/>
      <c r="N146" s="63" t="s">
        <v>21</v>
      </c>
      <c r="O146" s="80"/>
    </row>
    <row r="147" spans="2:15" s="16" customFormat="1" ht="20.45" hidden="1" customHeight="1">
      <c r="B147" s="79"/>
      <c r="C147" s="64" t="s">
        <v>14</v>
      </c>
      <c r="D147" s="73" t="s">
        <v>22</v>
      </c>
      <c r="E147" s="64">
        <v>2023</v>
      </c>
      <c r="F147" s="50">
        <v>44927</v>
      </c>
      <c r="G147" s="50"/>
      <c r="H147" s="51"/>
      <c r="I147" s="69"/>
      <c r="J147" s="69">
        <f>IF(AND(F147&lt;&gt;"",G147&lt;&gt;""),IF(K147&gt;0,K147,IF(K147&lt;0,0,K147)),0)</f>
        <v>0</v>
      </c>
      <c r="K147" s="69">
        <f>IF(MONTH(F147)=MONTH(G147),((YEAR(G147)-YEAR(F147))*12)-12+(12-MONTH(F147))+MONTH(G147)-1+(EOMONTH(F147,0)-F147+1)/DAY(EOMONTH(F147,0))+(1-(EOMONTH(G147,0)-G147)/DAY(EOMONTH(G147,0))),((YEAR(G147)-YEAR(F147))*12)-12+(12-MONTH(F147))+MONTH(G147)-1+(EOMONTH(F147,0)-F147+1)/DAY(EOMONTH(F147,0))+(1-(EOMONTH(G147,0)-G147)/DAY(EOMONTH(G147,0))))</f>
        <v>-1476</v>
      </c>
      <c r="L147" s="67">
        <f>IFERROR(ROUND(IF(AND(F147&lt;&gt;"",G147&lt;&gt;""),H147/I147,0),2),0)</f>
        <v>0</v>
      </c>
      <c r="M147" s="47" t="str">
        <f t="shared" ref="M147:M148" si="36">IFERROR(IF(((L147-L148)/ABS(L148))&gt;0,"+","")&amp;TEXT(ROUND(((L147-L148)/ABS(L148))*100,2),"0.00")&amp;"%","-")</f>
        <v>-</v>
      </c>
      <c r="N147" s="68" t="str">
        <f>M147</f>
        <v>-</v>
      </c>
      <c r="O147" s="81"/>
    </row>
    <row r="148" spans="2:15" s="16" customFormat="1" ht="20.45" hidden="1" customHeight="1">
      <c r="B148" s="79"/>
      <c r="C148" s="64" t="s">
        <v>14</v>
      </c>
      <c r="D148" s="73" t="s">
        <v>23</v>
      </c>
      <c r="E148" s="64">
        <v>2022</v>
      </c>
      <c r="F148" s="50">
        <v>44562</v>
      </c>
      <c r="G148" s="50">
        <v>44926</v>
      </c>
      <c r="H148" s="51"/>
      <c r="I148" s="69">
        <f>ROUND(J148,2)</f>
        <v>12</v>
      </c>
      <c r="J148" s="69">
        <f>IF(AND(F148&lt;&gt;"",G148&lt;&gt;""),IF(K148&gt;0,K148,IF(K148&lt;0,0,K148)),0)</f>
        <v>12</v>
      </c>
      <c r="K148" s="69">
        <f t="shared" ref="K148:K149" si="37">IF(MONTH(F148)=MONTH(G148),((YEAR(G148)-YEAR(F148))*12)-12+(12-MONTH(F148))+MONTH(G148)-1+(EOMONTH(F148,0)-F148+1)/DAY(EOMONTH(F148,0))+(1-(EOMONTH(G148,0)-G148)/DAY(EOMONTH(G148,0))),((YEAR(G148)-YEAR(F148))*12)-12+(12-MONTH(F148))+MONTH(G148)-1+(EOMONTH(F148,0)-F148+1)/DAY(EOMONTH(F148,0))+(1-(EOMONTH(G148,0)-G148)/DAY(EOMONTH(G148,0))))</f>
        <v>12</v>
      </c>
      <c r="L148" s="67">
        <f t="shared" ref="L148:L149" si="38">IFERROR(ROUND(IF(AND(F148&lt;&gt;"",G148&lt;&gt;""),H148/I148,0),2),0)</f>
        <v>0</v>
      </c>
      <c r="M148" s="47" t="str">
        <f t="shared" si="36"/>
        <v>-</v>
      </c>
      <c r="N148" s="68" t="str">
        <f>M148</f>
        <v>-</v>
      </c>
      <c r="O148" s="81"/>
    </row>
    <row r="149" spans="2:15" s="16" customFormat="1" ht="20.45" hidden="1" customHeight="1">
      <c r="B149" s="79"/>
      <c r="C149" s="64" t="s">
        <v>14</v>
      </c>
      <c r="D149" s="73" t="s">
        <v>23</v>
      </c>
      <c r="E149" s="64">
        <v>2021</v>
      </c>
      <c r="F149" s="50">
        <v>44197</v>
      </c>
      <c r="G149" s="50">
        <v>44561</v>
      </c>
      <c r="H149" s="51"/>
      <c r="I149" s="69">
        <f>ROUND(J149,2)</f>
        <v>12</v>
      </c>
      <c r="J149" s="69">
        <f>IF(AND(F149&lt;&gt;"",G149&lt;&gt;""),IF(K149&gt;0,K149,IF(K149&lt;0,0,K149)),0)</f>
        <v>12</v>
      </c>
      <c r="K149" s="69">
        <f t="shared" si="37"/>
        <v>12</v>
      </c>
      <c r="L149" s="67">
        <f t="shared" si="38"/>
        <v>0</v>
      </c>
      <c r="M149" s="148" t="s">
        <v>24</v>
      </c>
      <c r="N149" s="68" t="str">
        <f>M149</f>
        <v>-</v>
      </c>
      <c r="O149" s="81"/>
    </row>
    <row r="150" spans="2:15" ht="15.75" hidden="1" thickBot="1">
      <c r="B150" s="79"/>
      <c r="C150" s="74"/>
      <c r="D150" s="74"/>
      <c r="E150" s="74"/>
      <c r="F150" s="74"/>
      <c r="G150" s="74"/>
      <c r="H150" s="74"/>
      <c r="I150" s="74"/>
      <c r="J150" s="14"/>
      <c r="K150" s="14"/>
      <c r="L150" s="74"/>
      <c r="M150" s="14"/>
      <c r="N150" s="74"/>
      <c r="O150" s="80"/>
    </row>
    <row r="151" spans="2:15" s="16" customFormat="1" ht="20.45" hidden="1" customHeight="1" thickBot="1">
      <c r="B151" s="22"/>
      <c r="D151" s="164" t="s">
        <v>32</v>
      </c>
      <c r="E151" s="165"/>
      <c r="F151" s="165"/>
      <c r="G151" s="165"/>
      <c r="H151" s="165"/>
      <c r="I151" s="165"/>
      <c r="J151" s="31"/>
      <c r="K151" s="31">
        <f>ROUND(IFERROR(SUMIF(C147:C149,"=X",H147:H149)/SUMIF(C147:C149,"=X",I147:I149),0),2)</f>
        <v>0</v>
      </c>
      <c r="L151" s="102">
        <f>K151</f>
        <v>0</v>
      </c>
      <c r="M151" s="147"/>
      <c r="N151" s="46"/>
      <c r="O151" s="30"/>
    </row>
    <row r="152" spans="2:15" ht="15.75" hidden="1" thickBot="1">
      <c r="B152" s="25"/>
      <c r="C152" s="26"/>
      <c r="D152" s="26"/>
      <c r="E152" s="26"/>
      <c r="F152" s="26"/>
      <c r="G152" s="26"/>
      <c r="H152" s="26"/>
      <c r="I152" s="26"/>
      <c r="J152" s="43"/>
      <c r="K152" s="43"/>
      <c r="L152" s="26"/>
      <c r="M152" s="43"/>
      <c r="N152" s="26"/>
      <c r="O152" s="27"/>
    </row>
    <row r="153" spans="2:15" s="16" customFormat="1" ht="19.899999999999999" customHeight="1" thickBot="1">
      <c r="B153" s="20"/>
      <c r="C153" s="32" t="s">
        <v>33</v>
      </c>
      <c r="D153" s="33"/>
      <c r="E153" s="33"/>
      <c r="F153" s="33"/>
      <c r="G153" s="33"/>
      <c r="H153" s="33"/>
      <c r="I153" s="33"/>
      <c r="J153" s="34"/>
      <c r="K153" s="34"/>
      <c r="L153" s="33"/>
      <c r="M153" s="34"/>
      <c r="N153" s="33"/>
      <c r="O153" s="35"/>
    </row>
    <row r="154" spans="2:15" hidden="1">
      <c r="B154" s="77"/>
      <c r="C154" s="41"/>
      <c r="D154" s="41"/>
      <c r="E154" s="41"/>
      <c r="F154" s="41"/>
      <c r="G154" s="41"/>
      <c r="H154" s="41"/>
      <c r="I154" s="41"/>
      <c r="J154" s="42" t="s">
        <v>1</v>
      </c>
      <c r="K154" s="42" t="s">
        <v>1</v>
      </c>
      <c r="L154" s="41"/>
      <c r="M154" s="42" t="s">
        <v>1</v>
      </c>
      <c r="N154" s="41"/>
      <c r="O154" s="78"/>
    </row>
    <row r="155" spans="2:15" s="16" customFormat="1" ht="19.149999999999999" hidden="1" customHeight="1">
      <c r="B155" s="79"/>
      <c r="C155" s="84" t="s">
        <v>34</v>
      </c>
      <c r="D155" s="166"/>
      <c r="E155" s="166"/>
      <c r="F155" s="166"/>
      <c r="G155" s="166"/>
      <c r="H155" s="166"/>
      <c r="I155" s="83"/>
      <c r="J155" s="64" t="s">
        <v>1</v>
      </c>
      <c r="K155" s="64" t="s">
        <v>1</v>
      </c>
      <c r="L155" s="83"/>
      <c r="M155" s="64" t="s">
        <v>1</v>
      </c>
      <c r="N155" s="83"/>
      <c r="O155" s="81"/>
    </row>
    <row r="156" spans="2:15" hidden="1">
      <c r="B156" s="79"/>
      <c r="C156" s="82"/>
      <c r="D156" s="167"/>
      <c r="E156" s="167"/>
      <c r="F156" s="167"/>
      <c r="G156" s="44"/>
      <c r="H156" s="44"/>
      <c r="I156" s="44"/>
      <c r="J156" s="14" t="s">
        <v>1</v>
      </c>
      <c r="K156" s="14" t="s">
        <v>1</v>
      </c>
      <c r="L156" s="44"/>
      <c r="M156" s="14" t="s">
        <v>1</v>
      </c>
      <c r="N156" s="44"/>
      <c r="O156" s="80"/>
    </row>
    <row r="157" spans="2:15" ht="60" hidden="1">
      <c r="B157" s="79"/>
      <c r="C157" s="12" t="s">
        <v>9</v>
      </c>
      <c r="D157" s="74"/>
      <c r="E157" s="74"/>
      <c r="F157" s="6" t="s">
        <v>16</v>
      </c>
      <c r="G157" s="6" t="s">
        <v>17</v>
      </c>
      <c r="H157" s="6" t="s">
        <v>18</v>
      </c>
      <c r="I157" s="91" t="s">
        <v>19</v>
      </c>
      <c r="J157" s="59" t="s">
        <v>1</v>
      </c>
      <c r="K157" s="59" t="s">
        <v>1</v>
      </c>
      <c r="L157" s="61" t="s">
        <v>27</v>
      </c>
      <c r="M157" s="61"/>
      <c r="N157" s="63" t="s">
        <v>21</v>
      </c>
      <c r="O157" s="80"/>
    </row>
    <row r="158" spans="2:15" s="16" customFormat="1" ht="20.45" hidden="1" customHeight="1">
      <c r="B158" s="79"/>
      <c r="C158" s="64" t="s">
        <v>14</v>
      </c>
      <c r="D158" s="73" t="s">
        <v>22</v>
      </c>
      <c r="E158" s="64">
        <v>2023</v>
      </c>
      <c r="F158" s="50">
        <v>44927</v>
      </c>
      <c r="G158" s="50"/>
      <c r="H158" s="51"/>
      <c r="I158" s="69"/>
      <c r="J158" s="69">
        <f>IF(AND(F158&lt;&gt;"",G158&lt;&gt;""),IF(K158&gt;0,K158,IF(K158&lt;0,0,K158)),0)</f>
        <v>0</v>
      </c>
      <c r="K158" s="69">
        <f>IF(MONTH(F158)=MONTH(G158),((YEAR(G158)-YEAR(F158))*12)-12+(12-MONTH(F158))+MONTH(G158)-1+(EOMONTH(F158,0)-F158+1)/DAY(EOMONTH(F158,0))+(1-(EOMONTH(G158,0)-G158)/DAY(EOMONTH(G158,0))),((YEAR(G158)-YEAR(F158))*12)-12+(12-MONTH(F158))+MONTH(G158)-1+(EOMONTH(F158,0)-F158+1)/DAY(EOMONTH(F158,0))+(1-(EOMONTH(G158,0)-G158)/DAY(EOMONTH(G158,0))))</f>
        <v>-1476</v>
      </c>
      <c r="L158" s="67">
        <f>IFERROR(ROUND(IF(AND(F158&lt;&gt;"",G158&lt;&gt;""),H158/I158,0),2),0)</f>
        <v>0</v>
      </c>
      <c r="M158" s="47" t="str">
        <f t="shared" ref="M158:M159" si="39">IFERROR(IF(((L158-L159)/ABS(L159))&gt;0,"+","")&amp;TEXT(ROUND(((L158-L159)/ABS(L159))*100,2),"0.00")&amp;"%","-")</f>
        <v>-</v>
      </c>
      <c r="N158" s="68" t="str">
        <f>M158</f>
        <v>-</v>
      </c>
      <c r="O158" s="81"/>
    </row>
    <row r="159" spans="2:15" s="16" customFormat="1" ht="20.45" hidden="1" customHeight="1">
      <c r="B159" s="79"/>
      <c r="C159" s="64" t="s">
        <v>14</v>
      </c>
      <c r="D159" s="73" t="s">
        <v>23</v>
      </c>
      <c r="E159" s="64">
        <v>2022</v>
      </c>
      <c r="F159" s="50">
        <v>44562</v>
      </c>
      <c r="G159" s="50">
        <v>44926</v>
      </c>
      <c r="H159" s="51"/>
      <c r="I159" s="69">
        <f>ROUND(J159,2)</f>
        <v>12</v>
      </c>
      <c r="J159" s="69">
        <f>IF(AND(F159&lt;&gt;"",G159&lt;&gt;""),IF(K159&gt;0,K159,IF(K159&lt;0,0,K159)),0)</f>
        <v>12</v>
      </c>
      <c r="K159" s="69">
        <f t="shared" ref="K159:K160" si="40">IF(MONTH(F159)=MONTH(G159),((YEAR(G159)-YEAR(F159))*12)-12+(12-MONTH(F159))+MONTH(G159)-1+(EOMONTH(F159,0)-F159+1)/DAY(EOMONTH(F159,0))+(1-(EOMONTH(G159,0)-G159)/DAY(EOMONTH(G159,0))),((YEAR(G159)-YEAR(F159))*12)-12+(12-MONTH(F159))+MONTH(G159)-1+(EOMONTH(F159,0)-F159+1)/DAY(EOMONTH(F159,0))+(1-(EOMONTH(G159,0)-G159)/DAY(EOMONTH(G159,0))))</f>
        <v>12</v>
      </c>
      <c r="L159" s="67">
        <f t="shared" ref="L159:L160" si="41">IFERROR(ROUND(IF(AND(F159&lt;&gt;"",G159&lt;&gt;""),H159/I159,0),2),0)</f>
        <v>0</v>
      </c>
      <c r="M159" s="47" t="str">
        <f t="shared" si="39"/>
        <v>-</v>
      </c>
      <c r="N159" s="68" t="str">
        <f>M159</f>
        <v>-</v>
      </c>
      <c r="O159" s="81"/>
    </row>
    <row r="160" spans="2:15" s="16" customFormat="1" ht="20.45" hidden="1" customHeight="1">
      <c r="B160" s="79"/>
      <c r="C160" s="64" t="s">
        <v>14</v>
      </c>
      <c r="D160" s="73" t="s">
        <v>23</v>
      </c>
      <c r="E160" s="64">
        <v>2021</v>
      </c>
      <c r="F160" s="50">
        <v>44197</v>
      </c>
      <c r="G160" s="50">
        <v>44561</v>
      </c>
      <c r="H160" s="51"/>
      <c r="I160" s="69">
        <f>ROUND(J160,2)</f>
        <v>12</v>
      </c>
      <c r="J160" s="69">
        <f>IF(AND(F160&lt;&gt;"",G160&lt;&gt;""),IF(K160&gt;0,K160,IF(K160&lt;0,0,K160)),0)</f>
        <v>12</v>
      </c>
      <c r="K160" s="69">
        <f t="shared" si="40"/>
        <v>12</v>
      </c>
      <c r="L160" s="67">
        <f t="shared" si="41"/>
        <v>0</v>
      </c>
      <c r="M160" s="148" t="s">
        <v>24</v>
      </c>
      <c r="N160" s="68" t="str">
        <f>M160</f>
        <v>-</v>
      </c>
      <c r="O160" s="81"/>
    </row>
    <row r="161" spans="2:15" ht="15.75" hidden="1" thickBot="1">
      <c r="B161" s="79"/>
      <c r="C161" s="74"/>
      <c r="D161" s="74"/>
      <c r="E161" s="74"/>
      <c r="F161" s="74"/>
      <c r="G161" s="74"/>
      <c r="H161" s="74"/>
      <c r="I161" s="74"/>
      <c r="J161" s="14"/>
      <c r="K161" s="14"/>
      <c r="L161" s="74"/>
      <c r="M161" s="14"/>
      <c r="N161" s="74"/>
      <c r="O161" s="80"/>
    </row>
    <row r="162" spans="2:15" s="16" customFormat="1" ht="19.899999999999999" hidden="1" customHeight="1" thickBot="1">
      <c r="B162" s="22"/>
      <c r="D162" s="164" t="s">
        <v>35</v>
      </c>
      <c r="E162" s="165"/>
      <c r="F162" s="165"/>
      <c r="G162" s="165"/>
      <c r="H162" s="165"/>
      <c r="I162" s="165"/>
      <c r="J162" s="31"/>
      <c r="K162" s="31">
        <f>ROUND(IFERROR(SUMIF(C158:C160,"=X",H158:H160)/SUMIF(C158:C160,"=X",I158:I160),0),2)</f>
        <v>0</v>
      </c>
      <c r="L162" s="102">
        <f>K162</f>
        <v>0</v>
      </c>
      <c r="M162" s="147"/>
      <c r="N162" s="46"/>
      <c r="O162" s="30"/>
    </row>
    <row r="163" spans="2:15" ht="15.75" hidden="1" thickBot="1">
      <c r="B163" s="25"/>
      <c r="C163" s="26"/>
      <c r="D163" s="26"/>
      <c r="E163" s="26"/>
      <c r="F163" s="26"/>
      <c r="G163" s="26"/>
      <c r="H163" s="26"/>
      <c r="I163" s="26"/>
      <c r="J163" s="43"/>
      <c r="K163" s="43"/>
      <c r="L163" s="26"/>
      <c r="M163" s="43"/>
      <c r="N163" s="26"/>
      <c r="O163" s="27"/>
    </row>
    <row r="164" spans="2:15" ht="12" customHeight="1" thickBot="1">
      <c r="B164" s="1"/>
    </row>
    <row r="165" spans="2:15" s="16" customFormat="1" ht="24" hidden="1" customHeight="1" thickTop="1" thickBot="1">
      <c r="B165" s="168" t="str">
        <f>"Total Qualifying Income from: "&amp;D114</f>
        <v xml:space="preserve">Total Qualifying Income from: </v>
      </c>
      <c r="C165" s="169"/>
      <c r="D165" s="169"/>
      <c r="E165" s="169"/>
      <c r="F165" s="169"/>
      <c r="G165" s="169"/>
      <c r="H165" s="169"/>
      <c r="I165" s="113"/>
      <c r="J165" s="114"/>
      <c r="K165" s="114">
        <f ca="1">IFERROR(L124+L133+L142+L151+L162,0)</f>
        <v>0</v>
      </c>
      <c r="L165" s="115">
        <f ca="1">K165</f>
        <v>0</v>
      </c>
      <c r="M165" s="149"/>
      <c r="N165" s="115"/>
      <c r="O165" s="116"/>
    </row>
    <row r="166" spans="2:15" ht="16.5" hidden="1" thickTop="1" thickBot="1">
      <c r="B166" s="1"/>
    </row>
    <row r="167" spans="2:15" ht="25.15" customHeight="1" thickBot="1">
      <c r="B167" s="170" t="s">
        <v>6</v>
      </c>
      <c r="C167" s="171"/>
      <c r="D167" s="173"/>
      <c r="E167" s="174"/>
      <c r="F167" s="174"/>
      <c r="G167" s="175"/>
      <c r="H167" s="163" t="s">
        <v>7</v>
      </c>
      <c r="I167" s="173"/>
      <c r="J167" s="174"/>
      <c r="K167" s="174"/>
      <c r="L167" s="174"/>
      <c r="M167" s="174"/>
      <c r="N167" s="175"/>
      <c r="O167" s="72"/>
    </row>
    <row r="168" spans="2:15" s="16" customFormat="1" ht="19.899999999999999" customHeight="1" thickBot="1">
      <c r="B168" s="20"/>
      <c r="C168" s="32" t="s">
        <v>8</v>
      </c>
      <c r="D168" s="33"/>
      <c r="E168" s="33"/>
      <c r="F168" s="33"/>
      <c r="G168" s="33"/>
      <c r="H168" s="33"/>
      <c r="I168" s="33"/>
      <c r="J168" s="34"/>
      <c r="K168" s="34"/>
      <c r="L168" s="33"/>
      <c r="M168" s="34"/>
      <c r="N168" s="33"/>
      <c r="O168" s="35"/>
    </row>
    <row r="169" spans="2:15" s="16" customFormat="1" ht="10.9" hidden="1" customHeight="1">
      <c r="B169" s="21"/>
      <c r="C169" s="53"/>
      <c r="D169" s="37"/>
      <c r="E169" s="37"/>
      <c r="F169" s="37"/>
      <c r="G169" s="37"/>
      <c r="H169" s="37"/>
      <c r="I169" s="37"/>
      <c r="J169" s="36" t="s">
        <v>1</v>
      </c>
      <c r="K169" s="36" t="s">
        <v>1</v>
      </c>
      <c r="L169" s="37"/>
      <c r="M169" s="36" t="s">
        <v>1</v>
      </c>
      <c r="N169" s="37"/>
      <c r="O169" s="38"/>
    </row>
    <row r="170" spans="2:15" ht="60" hidden="1">
      <c r="B170" s="22"/>
      <c r="C170" s="12" t="s">
        <v>9</v>
      </c>
      <c r="D170" s="23"/>
      <c r="E170" s="23"/>
      <c r="G170" s="6" t="s">
        <v>10</v>
      </c>
      <c r="H170" s="49" t="s">
        <v>11</v>
      </c>
      <c r="I170" s="6" t="s">
        <v>12</v>
      </c>
      <c r="J170" s="54" t="s">
        <v>1</v>
      </c>
      <c r="K170" s="54" t="s">
        <v>1</v>
      </c>
      <c r="L170" s="6" t="s">
        <v>13</v>
      </c>
      <c r="M170" s="6" t="s">
        <v>1</v>
      </c>
      <c r="N170" s="23"/>
      <c r="O170" s="29"/>
    </row>
    <row r="171" spans="2:15" s="16" customFormat="1" ht="20.45" hidden="1" customHeight="1">
      <c r="B171" s="22"/>
      <c r="C171" s="1" t="s">
        <v>14</v>
      </c>
      <c r="D171" s="172"/>
      <c r="E171" s="172"/>
      <c r="F171" s="172"/>
      <c r="G171" s="70"/>
      <c r="H171" s="117" t="s">
        <v>15</v>
      </c>
      <c r="I171" s="142">
        <v>0</v>
      </c>
      <c r="J171" s="55" t="str">
        <f ca="1">VLOOKUP(H171,VLKP_PAY_FREQ,2,FALSE)</f>
        <v>H</v>
      </c>
      <c r="K171" s="55">
        <f ca="1">IF(J171="H",G171*I171*52,G171*J171)</f>
        <v>0</v>
      </c>
      <c r="L171" s="56">
        <f ca="1">IFERROR(ROUND(K171/12,2),0)</f>
        <v>0</v>
      </c>
      <c r="M171" s="145"/>
      <c r="N171" s="57"/>
      <c r="O171" s="30"/>
    </row>
    <row r="172" spans="2:15" ht="31.15" hidden="1" customHeight="1">
      <c r="B172" s="24"/>
      <c r="C172" s="58"/>
      <c r="D172" s="58"/>
      <c r="E172" s="58"/>
      <c r="F172" s="14" t="s">
        <v>16</v>
      </c>
      <c r="G172" s="6" t="s">
        <v>17</v>
      </c>
      <c r="H172" s="6" t="s">
        <v>18</v>
      </c>
      <c r="I172" s="91" t="s">
        <v>19</v>
      </c>
      <c r="J172" s="60"/>
      <c r="K172" s="60"/>
      <c r="L172" s="61" t="s">
        <v>20</v>
      </c>
      <c r="M172" s="62"/>
      <c r="N172" s="63" t="s">
        <v>21</v>
      </c>
      <c r="O172" s="29"/>
    </row>
    <row r="173" spans="2:15" s="16" customFormat="1" ht="20.45" hidden="1" customHeight="1">
      <c r="B173" s="22"/>
      <c r="C173" s="1" t="s">
        <v>14</v>
      </c>
      <c r="D173" s="73" t="s">
        <v>22</v>
      </c>
      <c r="E173" s="64">
        <v>2023</v>
      </c>
      <c r="F173" s="50">
        <v>44927</v>
      </c>
      <c r="G173" s="50"/>
      <c r="H173" s="51"/>
      <c r="I173" s="65">
        <f>ROUND(J173,2)</f>
        <v>0</v>
      </c>
      <c r="J173" s="66">
        <f>IF(AND(F173&lt;&gt;"",G173&lt;&gt;""),IF(K173&gt;0,K173,IF(K173&lt;0,0,K173)),0)</f>
        <v>0</v>
      </c>
      <c r="K173" s="66">
        <f>IF(MONTH(F173)=MONTH(G173),((YEAR(G173)-YEAR(F173))*12)-12+(12-MONTH(F173))+MONTH(G173)-1+(EOMONTH(F173,0)-F173+1)/DAY(EOMONTH(F173,0))+(1-(EOMONTH(G173,0)-G173)/DAY(EOMONTH(G173,0))),((YEAR(G173)-YEAR(F173))*12)-12+(12-MONTH(F173))+MONTH(G173)-1+(EOMONTH(F173,0)-F173+1)/DAY(EOMONTH(F173,0))+(1-(EOMONTH(G173,0)-G173)/DAY(EOMONTH(G173,0))))</f>
        <v>-1476</v>
      </c>
      <c r="L173" s="67">
        <f>IFERROR(ROUND(IF(AND(F173&lt;&gt;"",G173&lt;&gt;""),H173/I173,0),2),0)</f>
        <v>0</v>
      </c>
      <c r="M173" s="68" t="str">
        <f>IFERROR(IF(((L173-L174)/ABS(L174))&gt;0,"+","")&amp;TEXT(ROUND(((L173-L174)/ABS(L174))*100,2),"0.00")&amp;"%","-")</f>
        <v>-</v>
      </c>
      <c r="N173" s="68" t="str">
        <f>M173</f>
        <v>-</v>
      </c>
      <c r="O173" s="30"/>
    </row>
    <row r="174" spans="2:15" s="16" customFormat="1" ht="20.45" hidden="1" customHeight="1">
      <c r="B174" s="22"/>
      <c r="C174" s="1" t="s">
        <v>14</v>
      </c>
      <c r="D174" s="73" t="s">
        <v>23</v>
      </c>
      <c r="E174" s="64">
        <v>2022</v>
      </c>
      <c r="F174" s="50">
        <v>44562</v>
      </c>
      <c r="G174" s="50">
        <v>44926</v>
      </c>
      <c r="H174" s="52"/>
      <c r="I174" s="65">
        <f>ROUND(J174,2)</f>
        <v>12</v>
      </c>
      <c r="J174" s="66">
        <f>IF(AND(F174&lt;&gt;"",G174&lt;&gt;""),IF(K174&gt;0,K174,IF(K174&lt;0,0,K174)),0)</f>
        <v>12</v>
      </c>
      <c r="K174" s="66">
        <f t="shared" ref="K174:K175" si="42">IF(MONTH(F174)=MONTH(G174),((YEAR(G174)-YEAR(F174))*12)-12+(12-MONTH(F174))+MONTH(G174)-1+(EOMONTH(F174,0)-F174+1)/DAY(EOMONTH(F174,0))+(1-(EOMONTH(G174,0)-G174)/DAY(EOMONTH(G174,0))),((YEAR(G174)-YEAR(F174))*12)-12+(12-MONTH(F174))+MONTH(G174)-1+(EOMONTH(F174,0)-F174+1)/DAY(EOMONTH(F174,0))+(1-(EOMONTH(G174,0)-G174)/DAY(EOMONTH(G174,0))))</f>
        <v>12</v>
      </c>
      <c r="L174" s="67">
        <f t="shared" ref="L174:L175" si="43">IFERROR(ROUND(IF(AND(F174&lt;&gt;"",G174&lt;&gt;""),H174/I174,0),2),0)</f>
        <v>0</v>
      </c>
      <c r="M174" s="68" t="str">
        <f>IFERROR(IF(((L174-L175)/ABS(L175))&gt;0,"+","")&amp;TEXT(ROUND(((L174-L175)/ABS(L175))*100,2),"0.00")&amp;"%","-")</f>
        <v>-</v>
      </c>
      <c r="N174" s="68" t="str">
        <f>M174</f>
        <v>-</v>
      </c>
      <c r="O174" s="30"/>
    </row>
    <row r="175" spans="2:15" s="16" customFormat="1" ht="20.45" hidden="1" customHeight="1">
      <c r="B175" s="22"/>
      <c r="C175" s="1" t="s">
        <v>14</v>
      </c>
      <c r="D175" s="73" t="s">
        <v>23</v>
      </c>
      <c r="E175" s="64">
        <v>2021</v>
      </c>
      <c r="F175" s="50">
        <v>44197</v>
      </c>
      <c r="G175" s="50">
        <v>44561</v>
      </c>
      <c r="H175" s="51"/>
      <c r="I175" s="69">
        <f>ROUND(J175,2)</f>
        <v>12</v>
      </c>
      <c r="J175" s="66">
        <f>IF(AND(F175&lt;&gt;"",G175&lt;&gt;""),IF(K175&gt;0,K175,IF(K175&lt;0,0,K175)),0)</f>
        <v>12</v>
      </c>
      <c r="K175" s="66">
        <f t="shared" si="42"/>
        <v>12</v>
      </c>
      <c r="L175" s="67">
        <f t="shared" si="43"/>
        <v>0</v>
      </c>
      <c r="M175" s="146" t="s">
        <v>24</v>
      </c>
      <c r="N175" s="68" t="str">
        <f>M175</f>
        <v>-</v>
      </c>
      <c r="O175" s="30"/>
    </row>
    <row r="176" spans="2:15" ht="15.75" hidden="1" thickBot="1">
      <c r="B176" s="22"/>
      <c r="O176" s="29"/>
    </row>
    <row r="177" spans="2:15" s="16" customFormat="1" ht="20.45" hidden="1" customHeight="1" thickBot="1">
      <c r="B177" s="22"/>
      <c r="D177" s="164" t="s">
        <v>25</v>
      </c>
      <c r="E177" s="165"/>
      <c r="F177" s="165"/>
      <c r="G177" s="165"/>
      <c r="H177" s="165"/>
      <c r="I177" s="165"/>
      <c r="J177" s="31"/>
      <c r="K177" s="31">
        <f ca="1">ROUND(IF(C171="X",L171,0)+IFERROR(SUMIF(C173:C175,"=X",H173:H175)/SUMIF(C173:C175,"=X",I173:I175),0),2)</f>
        <v>0</v>
      </c>
      <c r="L177" s="102">
        <f ca="1">K177</f>
        <v>0</v>
      </c>
      <c r="M177" s="147"/>
      <c r="N177" s="46"/>
      <c r="O177" s="30"/>
    </row>
    <row r="178" spans="2:15" ht="15.75" hidden="1" thickBot="1">
      <c r="B178" s="25"/>
      <c r="C178" s="26"/>
      <c r="D178" s="26"/>
      <c r="E178" s="26"/>
      <c r="F178" s="26"/>
      <c r="G178" s="26"/>
      <c r="H178" s="26"/>
      <c r="I178" s="26"/>
      <c r="J178" s="40" t="s">
        <v>1</v>
      </c>
      <c r="K178" s="40" t="s">
        <v>1</v>
      </c>
      <c r="L178" s="26"/>
      <c r="M178" s="43" t="s">
        <v>1</v>
      </c>
      <c r="N178" s="26"/>
      <c r="O178" s="27"/>
    </row>
    <row r="179" spans="2:15" s="16" customFormat="1" ht="19.899999999999999" customHeight="1" thickBot="1">
      <c r="B179" s="20"/>
      <c r="C179" s="32" t="s">
        <v>26</v>
      </c>
      <c r="D179" s="33"/>
      <c r="E179" s="33"/>
      <c r="F179" s="33"/>
      <c r="G179" s="33"/>
      <c r="H179" s="33"/>
      <c r="I179" s="33"/>
      <c r="J179" s="34"/>
      <c r="K179" s="34"/>
      <c r="L179" s="33"/>
      <c r="M179" s="34"/>
      <c r="N179" s="33"/>
      <c r="O179" s="35"/>
    </row>
    <row r="180" spans="2:15" hidden="1">
      <c r="B180" s="21"/>
      <c r="C180" s="41"/>
      <c r="D180" s="41"/>
      <c r="E180" s="41"/>
      <c r="F180" s="41"/>
      <c r="G180" s="41"/>
      <c r="H180" s="41"/>
      <c r="I180" s="41"/>
      <c r="J180" s="42" t="s">
        <v>1</v>
      </c>
      <c r="K180" s="42" t="s">
        <v>1</v>
      </c>
      <c r="L180" s="41"/>
      <c r="M180" s="42" t="s">
        <v>1</v>
      </c>
      <c r="N180" s="41"/>
      <c r="O180" s="28"/>
    </row>
    <row r="181" spans="2:15" ht="60" hidden="1">
      <c r="B181" s="22"/>
      <c r="C181" s="12" t="s">
        <v>9</v>
      </c>
      <c r="D181" s="74"/>
      <c r="E181" s="74"/>
      <c r="F181" s="6" t="s">
        <v>16</v>
      </c>
      <c r="G181" s="6" t="s">
        <v>17</v>
      </c>
      <c r="H181" s="6" t="s">
        <v>18</v>
      </c>
      <c r="I181" s="91" t="s">
        <v>19</v>
      </c>
      <c r="J181" s="59" t="s">
        <v>1</v>
      </c>
      <c r="K181" s="59" t="s">
        <v>1</v>
      </c>
      <c r="L181" s="61" t="s">
        <v>27</v>
      </c>
      <c r="M181" s="61" t="s">
        <v>1</v>
      </c>
      <c r="N181" s="63" t="s">
        <v>21</v>
      </c>
      <c r="O181" s="29"/>
    </row>
    <row r="182" spans="2:15" s="16" customFormat="1" ht="20.45" hidden="1" customHeight="1">
      <c r="B182" s="22"/>
      <c r="C182" s="1" t="s">
        <v>14</v>
      </c>
      <c r="D182" s="73" t="s">
        <v>22</v>
      </c>
      <c r="E182" s="64">
        <v>2023</v>
      </c>
      <c r="F182" s="50">
        <v>44927</v>
      </c>
      <c r="G182" s="50"/>
      <c r="H182" s="51"/>
      <c r="I182" s="69"/>
      <c r="J182" s="69">
        <f>IF(AND(F182&lt;&gt;"",G182&lt;&gt;""),IF(K182&gt;0,K182,IF(K182&lt;0,0,K182)),0)</f>
        <v>0</v>
      </c>
      <c r="K182" s="69">
        <f>IF(MONTH(F182)=MONTH(G182),((YEAR(G182)-YEAR(F182))*12)-12+(12-MONTH(F182))+MONTH(G182)-1+(EOMONTH(F182,0)-F182+1)/DAY(EOMONTH(F182,0))+(1-(EOMONTH(G182,0)-G182)/DAY(EOMONTH(G182,0))),((YEAR(G182)-YEAR(F182))*12)-12+(12-MONTH(F182))+MONTH(G182)-1+(EOMONTH(F182,0)-F182+1)/DAY(EOMONTH(F182,0))+(1-(EOMONTH(G182,0)-G182)/DAY(EOMONTH(G182,0))))</f>
        <v>-1476</v>
      </c>
      <c r="L182" s="67">
        <f>IFERROR(ROUND(IF(AND(F182&lt;&gt;"",G182&lt;&gt;""),H182/I182,0),2),0)</f>
        <v>0</v>
      </c>
      <c r="M182" s="47" t="str">
        <f t="shared" ref="M182:M183" si="44">IFERROR(IF(((L182-L183)/ABS(L183))&gt;0,"+","")&amp;TEXT(ROUND(((L182-L183)/ABS(L183))*100,2),"0.00")&amp;"%","-")</f>
        <v>-</v>
      </c>
      <c r="N182" s="68" t="str">
        <f>M182</f>
        <v>-</v>
      </c>
      <c r="O182" s="30"/>
    </row>
    <row r="183" spans="2:15" s="16" customFormat="1" ht="20.45" hidden="1" customHeight="1">
      <c r="B183" s="22"/>
      <c r="C183" s="1" t="s">
        <v>14</v>
      </c>
      <c r="D183" s="73" t="s">
        <v>23</v>
      </c>
      <c r="E183" s="64">
        <v>2022</v>
      </c>
      <c r="F183" s="50">
        <v>44562</v>
      </c>
      <c r="G183" s="50">
        <v>44926</v>
      </c>
      <c r="H183" s="51"/>
      <c r="I183" s="69">
        <f>ROUND(J183,2)</f>
        <v>12</v>
      </c>
      <c r="J183" s="69">
        <f>IF(AND(F183&lt;&gt;"",G183&lt;&gt;""),IF(K183&gt;0,K183,IF(K183&lt;0,0,K183)),0)</f>
        <v>12</v>
      </c>
      <c r="K183" s="69">
        <f t="shared" ref="K183:K184" si="45">IF(MONTH(F183)=MONTH(G183),((YEAR(G183)-YEAR(F183))*12)-12+(12-MONTH(F183))+MONTH(G183)-1+(EOMONTH(F183,0)-F183+1)/DAY(EOMONTH(F183,0))+(1-(EOMONTH(G183,0)-G183)/DAY(EOMONTH(G183,0))),((YEAR(G183)-YEAR(F183))*12)-12+(12-MONTH(F183))+MONTH(G183)-1+(EOMONTH(F183,0)-F183+1)/DAY(EOMONTH(F183,0))+(1-(EOMONTH(G183,0)-G183)/DAY(EOMONTH(G183,0))))</f>
        <v>12</v>
      </c>
      <c r="L183" s="67">
        <f t="shared" ref="L183:L184" si="46">IFERROR(ROUND(IF(AND(F183&lt;&gt;"",G183&lt;&gt;""),H183/I183,0),2),0)</f>
        <v>0</v>
      </c>
      <c r="M183" s="47" t="str">
        <f t="shared" si="44"/>
        <v>-</v>
      </c>
      <c r="N183" s="68" t="str">
        <f>M183</f>
        <v>-</v>
      </c>
      <c r="O183" s="30"/>
    </row>
    <row r="184" spans="2:15" s="16" customFormat="1" ht="20.45" hidden="1" customHeight="1">
      <c r="B184" s="22"/>
      <c r="C184" s="1" t="s">
        <v>14</v>
      </c>
      <c r="D184" s="73" t="s">
        <v>23</v>
      </c>
      <c r="E184" s="64">
        <v>2021</v>
      </c>
      <c r="F184" s="50">
        <v>44197</v>
      </c>
      <c r="G184" s="50">
        <v>44561</v>
      </c>
      <c r="H184" s="51"/>
      <c r="I184" s="69">
        <f>ROUND(J184,2)</f>
        <v>12</v>
      </c>
      <c r="J184" s="69">
        <f>IF(AND(F184&lt;&gt;"",G184&lt;&gt;""),IF(K184&gt;0,K184,IF(K184&lt;0,0,K184)),0)</f>
        <v>12</v>
      </c>
      <c r="K184" s="69">
        <f t="shared" si="45"/>
        <v>12</v>
      </c>
      <c r="L184" s="67">
        <f t="shared" si="46"/>
        <v>0</v>
      </c>
      <c r="M184" s="148" t="s">
        <v>24</v>
      </c>
      <c r="N184" s="68" t="str">
        <f>M184</f>
        <v>-</v>
      </c>
      <c r="O184" s="30"/>
    </row>
    <row r="185" spans="2:15" ht="15.75" hidden="1" thickBot="1">
      <c r="B185" s="22"/>
      <c r="O185" s="29"/>
    </row>
    <row r="186" spans="2:15" s="16" customFormat="1" ht="20.45" hidden="1" customHeight="1" thickBot="1">
      <c r="B186" s="22"/>
      <c r="D186" s="164" t="s">
        <v>28</v>
      </c>
      <c r="E186" s="165"/>
      <c r="F186" s="165"/>
      <c r="G186" s="165"/>
      <c r="H186" s="165"/>
      <c r="I186" s="165"/>
      <c r="J186" s="31"/>
      <c r="K186" s="31">
        <f>ROUND(IFERROR(SUMIF(C182:C184,"=X",H182:H184)/SUMIF(C182:C184,"=X",I182:I184),0),2)</f>
        <v>0</v>
      </c>
      <c r="L186" s="102">
        <f>K186</f>
        <v>0</v>
      </c>
      <c r="M186" s="147"/>
      <c r="N186" s="46"/>
      <c r="O186" s="30"/>
    </row>
    <row r="187" spans="2:15" ht="15.75" hidden="1" thickBot="1">
      <c r="B187" s="25"/>
      <c r="C187" s="26"/>
      <c r="D187" s="26"/>
      <c r="E187" s="26"/>
      <c r="F187" s="26"/>
      <c r="G187" s="26"/>
      <c r="H187" s="26"/>
      <c r="I187" s="26"/>
      <c r="J187" s="43"/>
      <c r="K187" s="43"/>
      <c r="L187" s="26"/>
      <c r="M187" s="43"/>
      <c r="N187" s="26"/>
      <c r="O187" s="27"/>
    </row>
    <row r="188" spans="2:15" s="16" customFormat="1" ht="19.899999999999999" customHeight="1" thickBot="1">
      <c r="B188" s="20"/>
      <c r="C188" s="32" t="s">
        <v>29</v>
      </c>
      <c r="D188" s="33"/>
      <c r="E188" s="33"/>
      <c r="F188" s="33"/>
      <c r="G188" s="33"/>
      <c r="H188" s="33"/>
      <c r="I188" s="33"/>
      <c r="J188" s="34"/>
      <c r="K188" s="34"/>
      <c r="L188" s="33"/>
      <c r="M188" s="34"/>
      <c r="N188" s="33"/>
      <c r="O188" s="35"/>
    </row>
    <row r="189" spans="2:15" hidden="1">
      <c r="B189" s="21"/>
      <c r="C189" s="41"/>
      <c r="D189" s="41"/>
      <c r="E189" s="41"/>
      <c r="F189" s="41"/>
      <c r="G189" s="41"/>
      <c r="H189" s="41"/>
      <c r="I189" s="41"/>
      <c r="J189" s="42" t="s">
        <v>1</v>
      </c>
      <c r="K189" s="42" t="s">
        <v>1</v>
      </c>
      <c r="L189" s="41"/>
      <c r="M189" s="42" t="s">
        <v>1</v>
      </c>
      <c r="N189" s="41"/>
      <c r="O189" s="28"/>
    </row>
    <row r="190" spans="2:15" ht="60" hidden="1">
      <c r="B190" s="22"/>
      <c r="C190" s="12" t="s">
        <v>9</v>
      </c>
      <c r="D190" s="74"/>
      <c r="E190" s="74"/>
      <c r="F190" s="6" t="s">
        <v>16</v>
      </c>
      <c r="G190" s="6" t="s">
        <v>17</v>
      </c>
      <c r="H190" s="6" t="s">
        <v>18</v>
      </c>
      <c r="I190" s="91" t="s">
        <v>19</v>
      </c>
      <c r="J190" s="59" t="s">
        <v>1</v>
      </c>
      <c r="K190" s="59" t="s">
        <v>1</v>
      </c>
      <c r="L190" s="61" t="s">
        <v>27</v>
      </c>
      <c r="M190" s="61"/>
      <c r="N190" s="63" t="s">
        <v>21</v>
      </c>
      <c r="O190" s="29"/>
    </row>
    <row r="191" spans="2:15" s="16" customFormat="1" ht="20.45" hidden="1" customHeight="1">
      <c r="B191" s="22"/>
      <c r="C191" s="1" t="s">
        <v>14</v>
      </c>
      <c r="D191" s="73" t="s">
        <v>22</v>
      </c>
      <c r="E191" s="64">
        <v>2023</v>
      </c>
      <c r="F191" s="50">
        <v>44927</v>
      </c>
      <c r="G191" s="50"/>
      <c r="H191" s="51"/>
      <c r="I191" s="69"/>
      <c r="J191" s="69">
        <f>IF(AND(F191&lt;&gt;"",G191&lt;&gt;""),IF(K191&gt;0,K191,IF(K191&lt;0,0,K191)),0)</f>
        <v>0</v>
      </c>
      <c r="K191" s="69">
        <f>IF(MONTH(F191)=MONTH(G191),((YEAR(G191)-YEAR(F191))*12)-12+(12-MONTH(F191))+MONTH(G191)-1+(EOMONTH(F191,0)-F191+1)/DAY(EOMONTH(F191,0))+(1-(EOMONTH(G191,0)-G191)/DAY(EOMONTH(G191,0))),((YEAR(G191)-YEAR(F191))*12)-12+(12-MONTH(F191))+MONTH(G191)-1+(EOMONTH(F191,0)-F191+1)/DAY(EOMONTH(F191,0))+(1-(EOMONTH(G191,0)-G191)/DAY(EOMONTH(G191,0))))</f>
        <v>-1476</v>
      </c>
      <c r="L191" s="67">
        <f>IFERROR(ROUND(IF(AND(F191&lt;&gt;"",G191&lt;&gt;""),H191/I191,0),2),0)</f>
        <v>0</v>
      </c>
      <c r="M191" s="47" t="str">
        <f t="shared" ref="M191:M192" si="47">IFERROR(IF(((L191-L192)/ABS(L192))&gt;0,"+","")&amp;TEXT(ROUND(((L191-L192)/ABS(L192))*100,2),"0.00")&amp;"%","-")</f>
        <v>-</v>
      </c>
      <c r="N191" s="68" t="str">
        <f>M191</f>
        <v>-</v>
      </c>
      <c r="O191" s="30"/>
    </row>
    <row r="192" spans="2:15" s="16" customFormat="1" ht="20.45" hidden="1" customHeight="1">
      <c r="B192" s="22"/>
      <c r="C192" s="1" t="s">
        <v>14</v>
      </c>
      <c r="D192" s="73" t="s">
        <v>23</v>
      </c>
      <c r="E192" s="64">
        <v>2022</v>
      </c>
      <c r="F192" s="50">
        <v>44562</v>
      </c>
      <c r="G192" s="50">
        <v>44926</v>
      </c>
      <c r="H192" s="51"/>
      <c r="I192" s="69">
        <f>ROUND(J192,2)</f>
        <v>12</v>
      </c>
      <c r="J192" s="69">
        <f>IF(AND(F192&lt;&gt;"",G192&lt;&gt;""),IF(K192&gt;0,K192,IF(K192&lt;0,0,K192)),0)</f>
        <v>12</v>
      </c>
      <c r="K192" s="69">
        <f t="shared" ref="K192:K193" si="48">IF(MONTH(F192)=MONTH(G192),((YEAR(G192)-YEAR(F192))*12)-12+(12-MONTH(F192))+MONTH(G192)-1+(EOMONTH(F192,0)-F192+1)/DAY(EOMONTH(F192,0))+(1-(EOMONTH(G192,0)-G192)/DAY(EOMONTH(G192,0))),((YEAR(G192)-YEAR(F192))*12)-12+(12-MONTH(F192))+MONTH(G192)-1+(EOMONTH(F192,0)-F192+1)/DAY(EOMONTH(F192,0))+(1-(EOMONTH(G192,0)-G192)/DAY(EOMONTH(G192,0))))</f>
        <v>12</v>
      </c>
      <c r="L192" s="67">
        <f t="shared" ref="L192:L193" si="49">IFERROR(ROUND(IF(AND(F192&lt;&gt;"",G192&lt;&gt;""),H192/I192,0),2),0)</f>
        <v>0</v>
      </c>
      <c r="M192" s="47" t="str">
        <f t="shared" si="47"/>
        <v>-</v>
      </c>
      <c r="N192" s="68" t="str">
        <f>M192</f>
        <v>-</v>
      </c>
      <c r="O192" s="30"/>
    </row>
    <row r="193" spans="2:15" s="16" customFormat="1" ht="20.45" hidden="1" customHeight="1">
      <c r="B193" s="22"/>
      <c r="C193" s="1" t="s">
        <v>14</v>
      </c>
      <c r="D193" s="73" t="s">
        <v>23</v>
      </c>
      <c r="E193" s="64">
        <v>2021</v>
      </c>
      <c r="F193" s="50">
        <v>44197</v>
      </c>
      <c r="G193" s="50">
        <v>44561</v>
      </c>
      <c r="H193" s="51"/>
      <c r="I193" s="69">
        <f>ROUND(J193,2)</f>
        <v>12</v>
      </c>
      <c r="J193" s="69">
        <f>IF(AND(F193&lt;&gt;"",G193&lt;&gt;""),IF(K193&gt;0,K193,IF(K193&lt;0,0,K193)),0)</f>
        <v>12</v>
      </c>
      <c r="K193" s="69">
        <f t="shared" si="48"/>
        <v>12</v>
      </c>
      <c r="L193" s="67">
        <f t="shared" si="49"/>
        <v>0</v>
      </c>
      <c r="M193" s="148" t="s">
        <v>24</v>
      </c>
      <c r="N193" s="68" t="str">
        <f>M193</f>
        <v>-</v>
      </c>
      <c r="O193" s="30"/>
    </row>
    <row r="194" spans="2:15" ht="15.75" hidden="1" thickBot="1">
      <c r="B194" s="22"/>
      <c r="O194" s="29"/>
    </row>
    <row r="195" spans="2:15" s="16" customFormat="1" ht="21" hidden="1" customHeight="1" thickBot="1">
      <c r="B195" s="22"/>
      <c r="D195" s="164" t="s">
        <v>30</v>
      </c>
      <c r="E195" s="165"/>
      <c r="F195" s="165"/>
      <c r="G195" s="165"/>
      <c r="H195" s="165"/>
      <c r="I195" s="165"/>
      <c r="J195" s="31"/>
      <c r="K195" s="31">
        <f>ROUND(IFERROR(SUMIF(C191:C193,"=X",H191:H193)/SUMIF(C191:C193,"=X",I191:I193),0),2)</f>
        <v>0</v>
      </c>
      <c r="L195" s="102">
        <f>K195</f>
        <v>0</v>
      </c>
      <c r="M195" s="147"/>
      <c r="N195" s="46"/>
      <c r="O195" s="30"/>
    </row>
    <row r="196" spans="2:15" ht="15.75" hidden="1" thickBot="1">
      <c r="B196" s="25"/>
      <c r="C196" s="26"/>
      <c r="D196" s="26"/>
      <c r="E196" s="26"/>
      <c r="F196" s="26"/>
      <c r="G196" s="26"/>
      <c r="H196" s="26"/>
      <c r="I196" s="26"/>
      <c r="J196" s="43"/>
      <c r="K196" s="43"/>
      <c r="L196" s="26"/>
      <c r="M196" s="43"/>
      <c r="N196" s="26"/>
      <c r="O196" s="27"/>
    </row>
    <row r="197" spans="2:15" s="16" customFormat="1" ht="19.899999999999999" customHeight="1" thickBot="1">
      <c r="B197" s="20"/>
      <c r="C197" s="32" t="s">
        <v>31</v>
      </c>
      <c r="D197" s="33"/>
      <c r="E197" s="33"/>
      <c r="F197" s="33"/>
      <c r="G197" s="33"/>
      <c r="H197" s="33"/>
      <c r="I197" s="33"/>
      <c r="J197" s="34"/>
      <c r="K197" s="34"/>
      <c r="L197" s="33"/>
      <c r="M197" s="34"/>
      <c r="N197" s="33"/>
      <c r="O197" s="35"/>
    </row>
    <row r="198" spans="2:15" hidden="1">
      <c r="B198" s="77"/>
      <c r="C198" s="41"/>
      <c r="D198" s="41"/>
      <c r="E198" s="41"/>
      <c r="F198" s="41"/>
      <c r="G198" s="41"/>
      <c r="H198" s="41"/>
      <c r="I198" s="41"/>
      <c r="J198" s="42" t="s">
        <v>1</v>
      </c>
      <c r="K198" s="42" t="s">
        <v>1</v>
      </c>
      <c r="L198" s="41"/>
      <c r="M198" s="42" t="s">
        <v>1</v>
      </c>
      <c r="N198" s="41"/>
      <c r="O198" s="78"/>
    </row>
    <row r="199" spans="2:15" ht="60" hidden="1">
      <c r="B199" s="79"/>
      <c r="C199" s="12" t="s">
        <v>9</v>
      </c>
      <c r="D199" s="74"/>
      <c r="E199" s="74"/>
      <c r="F199" s="6" t="s">
        <v>16</v>
      </c>
      <c r="G199" s="6" t="s">
        <v>17</v>
      </c>
      <c r="H199" s="6" t="s">
        <v>18</v>
      </c>
      <c r="I199" s="91" t="s">
        <v>19</v>
      </c>
      <c r="J199" s="59" t="s">
        <v>1</v>
      </c>
      <c r="K199" s="59" t="s">
        <v>1</v>
      </c>
      <c r="L199" s="61" t="s">
        <v>27</v>
      </c>
      <c r="M199" s="61"/>
      <c r="N199" s="63" t="s">
        <v>21</v>
      </c>
      <c r="O199" s="80"/>
    </row>
    <row r="200" spans="2:15" s="16" customFormat="1" ht="20.45" hidden="1" customHeight="1">
      <c r="B200" s="79"/>
      <c r="C200" s="64" t="s">
        <v>14</v>
      </c>
      <c r="D200" s="73" t="s">
        <v>22</v>
      </c>
      <c r="E200" s="64">
        <v>2023</v>
      </c>
      <c r="F200" s="50">
        <v>44927</v>
      </c>
      <c r="G200" s="50"/>
      <c r="H200" s="51"/>
      <c r="I200" s="69"/>
      <c r="J200" s="69">
        <f>IF(AND(F200&lt;&gt;"",G200&lt;&gt;""),IF(K200&gt;0,K200,IF(K200&lt;0,0,K200)),0)</f>
        <v>0</v>
      </c>
      <c r="K200" s="69">
        <f>IF(MONTH(F200)=MONTH(G200),((YEAR(G200)-YEAR(F200))*12)-12+(12-MONTH(F200))+MONTH(G200)-1+(EOMONTH(F200,0)-F200+1)/DAY(EOMONTH(F200,0))+(1-(EOMONTH(G200,0)-G200)/DAY(EOMONTH(G200,0))),((YEAR(G200)-YEAR(F200))*12)-12+(12-MONTH(F200))+MONTH(G200)-1+(EOMONTH(F200,0)-F200+1)/DAY(EOMONTH(F200,0))+(1-(EOMONTH(G200,0)-G200)/DAY(EOMONTH(G200,0))))</f>
        <v>-1476</v>
      </c>
      <c r="L200" s="67">
        <f>IFERROR(ROUND(IF(AND(F200&lt;&gt;"",G200&lt;&gt;""),H200/I200,0),2),0)</f>
        <v>0</v>
      </c>
      <c r="M200" s="47" t="str">
        <f t="shared" ref="M200:M201" si="50">IFERROR(IF(((L200-L201)/ABS(L201))&gt;0,"+","")&amp;TEXT(ROUND(((L200-L201)/ABS(L201))*100,2),"0.00")&amp;"%","-")</f>
        <v>-</v>
      </c>
      <c r="N200" s="68" t="str">
        <f>M200</f>
        <v>-</v>
      </c>
      <c r="O200" s="81"/>
    </row>
    <row r="201" spans="2:15" s="16" customFormat="1" ht="20.45" hidden="1" customHeight="1">
      <c r="B201" s="79"/>
      <c r="C201" s="64" t="s">
        <v>14</v>
      </c>
      <c r="D201" s="73" t="s">
        <v>23</v>
      </c>
      <c r="E201" s="64">
        <v>2022</v>
      </c>
      <c r="F201" s="50">
        <v>44562</v>
      </c>
      <c r="G201" s="50">
        <v>44926</v>
      </c>
      <c r="H201" s="51"/>
      <c r="I201" s="69">
        <f>ROUND(J201,2)</f>
        <v>12</v>
      </c>
      <c r="J201" s="69">
        <f>IF(AND(F201&lt;&gt;"",G201&lt;&gt;""),IF(K201&gt;0,K201,IF(K201&lt;0,0,K201)),0)</f>
        <v>12</v>
      </c>
      <c r="K201" s="69">
        <f t="shared" ref="K201:K202" si="51">IF(MONTH(F201)=MONTH(G201),((YEAR(G201)-YEAR(F201))*12)-12+(12-MONTH(F201))+MONTH(G201)-1+(EOMONTH(F201,0)-F201+1)/DAY(EOMONTH(F201,0))+(1-(EOMONTH(G201,0)-G201)/DAY(EOMONTH(G201,0))),((YEAR(G201)-YEAR(F201))*12)-12+(12-MONTH(F201))+MONTH(G201)-1+(EOMONTH(F201,0)-F201+1)/DAY(EOMONTH(F201,0))+(1-(EOMONTH(G201,0)-G201)/DAY(EOMONTH(G201,0))))</f>
        <v>12</v>
      </c>
      <c r="L201" s="67">
        <f t="shared" ref="L201:L202" si="52">IFERROR(ROUND(IF(AND(F201&lt;&gt;"",G201&lt;&gt;""),H201/I201,0),2),0)</f>
        <v>0</v>
      </c>
      <c r="M201" s="47" t="str">
        <f t="shared" si="50"/>
        <v>-</v>
      </c>
      <c r="N201" s="68" t="str">
        <f>M201</f>
        <v>-</v>
      </c>
      <c r="O201" s="81"/>
    </row>
    <row r="202" spans="2:15" s="16" customFormat="1" ht="20.45" hidden="1" customHeight="1">
      <c r="B202" s="79"/>
      <c r="C202" s="64" t="s">
        <v>14</v>
      </c>
      <c r="D202" s="73" t="s">
        <v>23</v>
      </c>
      <c r="E202" s="64">
        <v>2021</v>
      </c>
      <c r="F202" s="50">
        <v>44197</v>
      </c>
      <c r="G202" s="50">
        <v>44561</v>
      </c>
      <c r="H202" s="51"/>
      <c r="I202" s="69">
        <f>ROUND(J202,2)</f>
        <v>12</v>
      </c>
      <c r="J202" s="69">
        <f>IF(AND(F202&lt;&gt;"",G202&lt;&gt;""),IF(K202&gt;0,K202,IF(K202&lt;0,0,K202)),0)</f>
        <v>12</v>
      </c>
      <c r="K202" s="69">
        <f t="shared" si="51"/>
        <v>12</v>
      </c>
      <c r="L202" s="67">
        <f t="shared" si="52"/>
        <v>0</v>
      </c>
      <c r="M202" s="148" t="s">
        <v>24</v>
      </c>
      <c r="N202" s="68" t="str">
        <f>M202</f>
        <v>-</v>
      </c>
      <c r="O202" s="81"/>
    </row>
    <row r="203" spans="2:15" ht="15.75" hidden="1" thickBot="1">
      <c r="B203" s="79"/>
      <c r="C203" s="74"/>
      <c r="D203" s="74"/>
      <c r="E203" s="74"/>
      <c r="F203" s="74"/>
      <c r="G203" s="74"/>
      <c r="H203" s="74"/>
      <c r="I203" s="74"/>
      <c r="J203" s="14"/>
      <c r="K203" s="14"/>
      <c r="L203" s="74"/>
      <c r="M203" s="14"/>
      <c r="N203" s="74"/>
      <c r="O203" s="80"/>
    </row>
    <row r="204" spans="2:15" s="16" customFormat="1" ht="20.45" hidden="1" customHeight="1" thickBot="1">
      <c r="B204" s="22"/>
      <c r="D204" s="164" t="s">
        <v>32</v>
      </c>
      <c r="E204" s="165"/>
      <c r="F204" s="165"/>
      <c r="G204" s="165"/>
      <c r="H204" s="165"/>
      <c r="I204" s="165"/>
      <c r="J204" s="31"/>
      <c r="K204" s="31">
        <f>ROUND(IFERROR(SUMIF(C200:C202,"=X",H200:H202)/SUMIF(C200:C202,"=X",I200:I202),0),2)</f>
        <v>0</v>
      </c>
      <c r="L204" s="102">
        <f>K204</f>
        <v>0</v>
      </c>
      <c r="M204" s="147"/>
      <c r="N204" s="46"/>
      <c r="O204" s="30"/>
    </row>
    <row r="205" spans="2:15" ht="15.75" hidden="1" thickBot="1">
      <c r="B205" s="25"/>
      <c r="C205" s="26"/>
      <c r="D205" s="26"/>
      <c r="E205" s="26"/>
      <c r="F205" s="26"/>
      <c r="G205" s="26"/>
      <c r="H205" s="26"/>
      <c r="I205" s="26"/>
      <c r="J205" s="43"/>
      <c r="K205" s="43"/>
      <c r="L205" s="26"/>
      <c r="M205" s="43"/>
      <c r="N205" s="26"/>
      <c r="O205" s="27"/>
    </row>
    <row r="206" spans="2:15" s="16" customFormat="1" ht="19.899999999999999" customHeight="1" thickBot="1">
      <c r="B206" s="20"/>
      <c r="C206" s="32" t="s">
        <v>33</v>
      </c>
      <c r="D206" s="33"/>
      <c r="E206" s="33"/>
      <c r="F206" s="33"/>
      <c r="G206" s="33"/>
      <c r="H206" s="33"/>
      <c r="I206" s="33"/>
      <c r="J206" s="34"/>
      <c r="K206" s="34"/>
      <c r="L206" s="33"/>
      <c r="M206" s="34"/>
      <c r="N206" s="33"/>
      <c r="O206" s="35"/>
    </row>
    <row r="207" spans="2:15" hidden="1">
      <c r="B207" s="77"/>
      <c r="C207" s="41"/>
      <c r="D207" s="41"/>
      <c r="E207" s="41"/>
      <c r="F207" s="41"/>
      <c r="G207" s="41"/>
      <c r="H207" s="41"/>
      <c r="I207" s="41"/>
      <c r="J207" s="42" t="s">
        <v>1</v>
      </c>
      <c r="K207" s="42" t="s">
        <v>1</v>
      </c>
      <c r="L207" s="41"/>
      <c r="M207" s="42" t="s">
        <v>1</v>
      </c>
      <c r="N207" s="41"/>
      <c r="O207" s="78"/>
    </row>
    <row r="208" spans="2:15" s="16" customFormat="1" ht="19.149999999999999" hidden="1" customHeight="1">
      <c r="B208" s="79"/>
      <c r="C208" s="84" t="s">
        <v>34</v>
      </c>
      <c r="D208" s="166"/>
      <c r="E208" s="166"/>
      <c r="F208" s="166"/>
      <c r="G208" s="166"/>
      <c r="H208" s="166"/>
      <c r="I208" s="83"/>
      <c r="J208" s="64" t="s">
        <v>1</v>
      </c>
      <c r="K208" s="64" t="s">
        <v>1</v>
      </c>
      <c r="L208" s="83"/>
      <c r="M208" s="64" t="s">
        <v>1</v>
      </c>
      <c r="N208" s="83"/>
      <c r="O208" s="81"/>
    </row>
    <row r="209" spans="2:15" hidden="1">
      <c r="B209" s="79"/>
      <c r="C209" s="82"/>
      <c r="D209" s="167"/>
      <c r="E209" s="167"/>
      <c r="F209" s="167"/>
      <c r="G209" s="44"/>
      <c r="H209" s="44"/>
      <c r="I209" s="44"/>
      <c r="J209" s="14" t="s">
        <v>1</v>
      </c>
      <c r="K209" s="14" t="s">
        <v>1</v>
      </c>
      <c r="L209" s="44"/>
      <c r="M209" s="14" t="s">
        <v>1</v>
      </c>
      <c r="N209" s="44"/>
      <c r="O209" s="80"/>
    </row>
    <row r="210" spans="2:15" ht="60" hidden="1">
      <c r="B210" s="79"/>
      <c r="C210" s="12" t="s">
        <v>9</v>
      </c>
      <c r="D210" s="74"/>
      <c r="E210" s="74"/>
      <c r="F210" s="6" t="s">
        <v>16</v>
      </c>
      <c r="G210" s="6" t="s">
        <v>17</v>
      </c>
      <c r="H210" s="6" t="s">
        <v>18</v>
      </c>
      <c r="I210" s="91" t="s">
        <v>19</v>
      </c>
      <c r="J210" s="59" t="s">
        <v>1</v>
      </c>
      <c r="K210" s="59" t="s">
        <v>1</v>
      </c>
      <c r="L210" s="61" t="s">
        <v>27</v>
      </c>
      <c r="M210" s="61"/>
      <c r="N210" s="63" t="s">
        <v>21</v>
      </c>
      <c r="O210" s="80"/>
    </row>
    <row r="211" spans="2:15" s="16" customFormat="1" ht="20.45" hidden="1" customHeight="1">
      <c r="B211" s="79"/>
      <c r="C211" s="64" t="s">
        <v>14</v>
      </c>
      <c r="D211" s="73" t="s">
        <v>22</v>
      </c>
      <c r="E211" s="64">
        <v>2023</v>
      </c>
      <c r="F211" s="50">
        <v>44927</v>
      </c>
      <c r="G211" s="50"/>
      <c r="H211" s="51"/>
      <c r="I211" s="69"/>
      <c r="J211" s="69">
        <f>IF(AND(F211&lt;&gt;"",G211&lt;&gt;""),IF(K211&gt;0,K211,IF(K211&lt;0,0,K211)),0)</f>
        <v>0</v>
      </c>
      <c r="K211" s="69">
        <f>IF(MONTH(F211)=MONTH(G211),((YEAR(G211)-YEAR(F211))*12)-12+(12-MONTH(F211))+MONTH(G211)-1+(EOMONTH(F211,0)-F211+1)/DAY(EOMONTH(F211,0))+(1-(EOMONTH(G211,0)-G211)/DAY(EOMONTH(G211,0))),((YEAR(G211)-YEAR(F211))*12)-12+(12-MONTH(F211))+MONTH(G211)-1+(EOMONTH(F211,0)-F211+1)/DAY(EOMONTH(F211,0))+(1-(EOMONTH(G211,0)-G211)/DAY(EOMONTH(G211,0))))</f>
        <v>-1476</v>
      </c>
      <c r="L211" s="67">
        <f>IFERROR(ROUND(IF(AND(F211&lt;&gt;"",G211&lt;&gt;""),H211/I211,0),2),0)</f>
        <v>0</v>
      </c>
      <c r="M211" s="47" t="str">
        <f t="shared" ref="M211:M212" si="53">IFERROR(IF(((L211-L212)/ABS(L212))&gt;0,"+","")&amp;TEXT(ROUND(((L211-L212)/ABS(L212))*100,2),"0.00")&amp;"%","-")</f>
        <v>-</v>
      </c>
      <c r="N211" s="68" t="str">
        <f>M211</f>
        <v>-</v>
      </c>
      <c r="O211" s="81"/>
    </row>
    <row r="212" spans="2:15" s="16" customFormat="1" ht="20.45" hidden="1" customHeight="1">
      <c r="B212" s="79"/>
      <c r="C212" s="64" t="s">
        <v>14</v>
      </c>
      <c r="D212" s="73" t="s">
        <v>23</v>
      </c>
      <c r="E212" s="64">
        <v>2022</v>
      </c>
      <c r="F212" s="50">
        <v>44562</v>
      </c>
      <c r="G212" s="50">
        <v>44926</v>
      </c>
      <c r="H212" s="51"/>
      <c r="I212" s="69">
        <f>ROUND(J212,2)</f>
        <v>12</v>
      </c>
      <c r="J212" s="69">
        <f>IF(AND(F212&lt;&gt;"",G212&lt;&gt;""),IF(K212&gt;0,K212,IF(K212&lt;0,0,K212)),0)</f>
        <v>12</v>
      </c>
      <c r="K212" s="69">
        <f t="shared" ref="K212:K213" si="54">IF(MONTH(F212)=MONTH(G212),((YEAR(G212)-YEAR(F212))*12)-12+(12-MONTH(F212))+MONTH(G212)-1+(EOMONTH(F212,0)-F212+1)/DAY(EOMONTH(F212,0))+(1-(EOMONTH(G212,0)-G212)/DAY(EOMONTH(G212,0))),((YEAR(G212)-YEAR(F212))*12)-12+(12-MONTH(F212))+MONTH(G212)-1+(EOMONTH(F212,0)-F212+1)/DAY(EOMONTH(F212,0))+(1-(EOMONTH(G212,0)-G212)/DAY(EOMONTH(G212,0))))</f>
        <v>12</v>
      </c>
      <c r="L212" s="67">
        <f t="shared" ref="L212:L213" si="55">IFERROR(ROUND(IF(AND(F212&lt;&gt;"",G212&lt;&gt;""),H212/I212,0),2),0)</f>
        <v>0</v>
      </c>
      <c r="M212" s="47" t="str">
        <f t="shared" si="53"/>
        <v>-</v>
      </c>
      <c r="N212" s="68" t="str">
        <f>M212</f>
        <v>-</v>
      </c>
      <c r="O212" s="81"/>
    </row>
    <row r="213" spans="2:15" s="16" customFormat="1" ht="20.45" hidden="1" customHeight="1">
      <c r="B213" s="79"/>
      <c r="C213" s="64" t="s">
        <v>14</v>
      </c>
      <c r="D213" s="73" t="s">
        <v>23</v>
      </c>
      <c r="E213" s="64">
        <v>2021</v>
      </c>
      <c r="F213" s="50">
        <v>44197</v>
      </c>
      <c r="G213" s="50">
        <v>44561</v>
      </c>
      <c r="H213" s="51"/>
      <c r="I213" s="69">
        <f>ROUND(J213,2)</f>
        <v>12</v>
      </c>
      <c r="J213" s="69">
        <f>IF(AND(F213&lt;&gt;"",G213&lt;&gt;""),IF(K213&gt;0,K213,IF(K213&lt;0,0,K213)),0)</f>
        <v>12</v>
      </c>
      <c r="K213" s="69">
        <f t="shared" si="54"/>
        <v>12</v>
      </c>
      <c r="L213" s="67">
        <f t="shared" si="55"/>
        <v>0</v>
      </c>
      <c r="M213" s="148" t="s">
        <v>24</v>
      </c>
      <c r="N213" s="68" t="str">
        <f>M213</f>
        <v>-</v>
      </c>
      <c r="O213" s="81"/>
    </row>
    <row r="214" spans="2:15" ht="15.75" hidden="1" thickBot="1">
      <c r="B214" s="79"/>
      <c r="C214" s="74"/>
      <c r="D214" s="74"/>
      <c r="E214" s="74"/>
      <c r="F214" s="74"/>
      <c r="G214" s="74"/>
      <c r="H214" s="74"/>
      <c r="I214" s="74"/>
      <c r="J214" s="14"/>
      <c r="K214" s="14"/>
      <c r="L214" s="74"/>
      <c r="M214" s="14"/>
      <c r="N214" s="74"/>
      <c r="O214" s="80"/>
    </row>
    <row r="215" spans="2:15" s="16" customFormat="1" ht="19.899999999999999" hidden="1" customHeight="1" thickBot="1">
      <c r="B215" s="22"/>
      <c r="D215" s="164" t="s">
        <v>35</v>
      </c>
      <c r="E215" s="165"/>
      <c r="F215" s="165"/>
      <c r="G215" s="165"/>
      <c r="H215" s="165"/>
      <c r="I215" s="165"/>
      <c r="J215" s="31"/>
      <c r="K215" s="31">
        <f>ROUND(IFERROR(SUMIF(C211:C213,"=X",H211:H213)/SUMIF(C211:C213,"=X",I211:I213),0),2)</f>
        <v>0</v>
      </c>
      <c r="L215" s="102">
        <f>K215</f>
        <v>0</v>
      </c>
      <c r="M215" s="147"/>
      <c r="N215" s="46"/>
      <c r="O215" s="30"/>
    </row>
    <row r="216" spans="2:15" ht="15.75" hidden="1" thickBot="1">
      <c r="B216" s="25"/>
      <c r="C216" s="26"/>
      <c r="D216" s="26"/>
      <c r="E216" s="26"/>
      <c r="F216" s="26"/>
      <c r="G216" s="26"/>
      <c r="H216" s="26"/>
      <c r="I216" s="26"/>
      <c r="J216" s="43"/>
      <c r="K216" s="43"/>
      <c r="L216" s="26"/>
      <c r="M216" s="43"/>
      <c r="N216" s="26"/>
      <c r="O216" s="27"/>
    </row>
    <row r="217" spans="2:15" ht="12" customHeight="1" thickBot="1">
      <c r="B217" s="1"/>
    </row>
    <row r="218" spans="2:15" s="16" customFormat="1" ht="24" hidden="1" customHeight="1" thickTop="1" thickBot="1">
      <c r="B218" s="168" t="str">
        <f>"Total Qualifying Income from: "&amp;D167</f>
        <v xml:space="preserve">Total Qualifying Income from: </v>
      </c>
      <c r="C218" s="169"/>
      <c r="D218" s="169"/>
      <c r="E218" s="169"/>
      <c r="F218" s="169"/>
      <c r="G218" s="169"/>
      <c r="H218" s="169"/>
      <c r="I218" s="113"/>
      <c r="J218" s="114"/>
      <c r="K218" s="114">
        <f ca="1">IFERROR(L177+L186+L195+L204+L215,0)</f>
        <v>0</v>
      </c>
      <c r="L218" s="115">
        <f ca="1">K218</f>
        <v>0</v>
      </c>
      <c r="M218" s="149"/>
      <c r="N218" s="115"/>
      <c r="O218" s="116"/>
    </row>
    <row r="219" spans="2:15" ht="16.5" hidden="1" thickTop="1" thickBot="1">
      <c r="B219" s="1"/>
    </row>
    <row r="220" spans="2:15" ht="25.15" customHeight="1" thickBot="1">
      <c r="B220" s="170" t="s">
        <v>6</v>
      </c>
      <c r="C220" s="171"/>
      <c r="D220" s="173"/>
      <c r="E220" s="174"/>
      <c r="F220" s="174"/>
      <c r="G220" s="175"/>
      <c r="H220" s="163" t="s">
        <v>36</v>
      </c>
      <c r="I220" s="173"/>
      <c r="J220" s="174"/>
      <c r="K220" s="174"/>
      <c r="L220" s="174"/>
      <c r="M220" s="174"/>
      <c r="N220" s="175"/>
      <c r="O220" s="72"/>
    </row>
    <row r="221" spans="2:15" s="16" customFormat="1" ht="19.899999999999999" customHeight="1" thickBot="1">
      <c r="B221" s="20"/>
      <c r="C221" s="32" t="s">
        <v>37</v>
      </c>
      <c r="D221" s="33"/>
      <c r="E221" s="33"/>
      <c r="F221" s="33"/>
      <c r="G221" s="33"/>
      <c r="H221" s="33"/>
      <c r="I221" s="33"/>
      <c r="J221" s="34"/>
      <c r="K221" s="34"/>
      <c r="L221" s="33"/>
      <c r="M221" s="34"/>
      <c r="N221" s="33"/>
      <c r="O221" s="35"/>
    </row>
    <row r="222" spans="2:15" s="16" customFormat="1" ht="10.9" hidden="1" customHeight="1">
      <c r="B222" s="77"/>
      <c r="C222" s="53"/>
      <c r="D222" s="37"/>
      <c r="E222" s="37"/>
      <c r="F222" s="37"/>
      <c r="G222" s="37"/>
      <c r="H222" s="37"/>
      <c r="I222" s="37"/>
      <c r="J222" s="36" t="s">
        <v>1</v>
      </c>
      <c r="K222" s="36" t="s">
        <v>1</v>
      </c>
      <c r="L222" s="37"/>
      <c r="M222" s="36" t="s">
        <v>1</v>
      </c>
      <c r="N222" s="37"/>
      <c r="O222" s="85"/>
    </row>
    <row r="223" spans="2:15" ht="60" hidden="1">
      <c r="B223" s="79"/>
      <c r="C223" s="12" t="s">
        <v>9</v>
      </c>
      <c r="D223" s="6"/>
      <c r="E223" s="6"/>
      <c r="F223" s="74"/>
      <c r="G223" s="6"/>
      <c r="H223" s="6"/>
      <c r="I223" s="74"/>
      <c r="J223" s="87"/>
      <c r="K223" s="87"/>
      <c r="L223" s="6"/>
      <c r="M223" s="12" t="s">
        <v>1</v>
      </c>
      <c r="N223" s="6"/>
      <c r="O223" s="80"/>
    </row>
    <row r="224" spans="2:15" s="16" customFormat="1" ht="20.45" hidden="1" customHeight="1">
      <c r="B224" s="79"/>
      <c r="C224" s="64" t="s">
        <v>14</v>
      </c>
      <c r="D224" s="183" t="s">
        <v>38</v>
      </c>
      <c r="E224" s="167"/>
      <c r="F224" s="167"/>
      <c r="G224" s="56"/>
      <c r="H224" s="88"/>
      <c r="I224" s="74"/>
      <c r="J224" s="89"/>
      <c r="K224" s="89"/>
      <c r="L224" s="70"/>
      <c r="M224" s="103"/>
      <c r="N224" s="56"/>
      <c r="O224" s="81"/>
    </row>
    <row r="225" spans="1:15" ht="31.15" hidden="1" customHeight="1">
      <c r="B225" s="86"/>
      <c r="C225" s="90"/>
      <c r="D225" s="90"/>
      <c r="E225" s="90"/>
      <c r="F225" s="14" t="s">
        <v>16</v>
      </c>
      <c r="G225" s="6" t="s">
        <v>17</v>
      </c>
      <c r="H225" s="6" t="s">
        <v>18</v>
      </c>
      <c r="I225" s="91" t="s">
        <v>19</v>
      </c>
      <c r="J225" s="91"/>
      <c r="K225" s="91"/>
      <c r="L225" s="92" t="s">
        <v>20</v>
      </c>
      <c r="M225" s="93"/>
      <c r="N225" s="94" t="s">
        <v>21</v>
      </c>
      <c r="O225" s="80"/>
    </row>
    <row r="226" spans="1:15" s="16" customFormat="1" ht="20.45" hidden="1" customHeight="1">
      <c r="B226" s="79"/>
      <c r="C226" s="64" t="s">
        <v>14</v>
      </c>
      <c r="D226" s="73" t="s">
        <v>22</v>
      </c>
      <c r="E226" s="64">
        <v>2023</v>
      </c>
      <c r="F226" s="50">
        <v>44927</v>
      </c>
      <c r="G226" s="50"/>
      <c r="H226" s="51"/>
      <c r="I226" s="69"/>
      <c r="J226" s="69">
        <f>IF(AND(F226&lt;&gt;"",G226&lt;&gt;""),IF(K226&gt;0,K226,IF(K226&lt;0,0,K226)),0)</f>
        <v>0</v>
      </c>
      <c r="K226" s="69">
        <f>IF(MONTH(F226)=MONTH(G226),((YEAR(G226)-YEAR(F226))*12)-12+(12-MONTH(F226))+MONTH(G226)-1+(EOMONTH(F226,0)-F226+1)/DAY(EOMONTH(F226,0))+(1-(EOMONTH(G226,0)-G226)/DAY(EOMONTH(G226,0))),((YEAR(G226)-YEAR(F226))*12)-12+(12-MONTH(F226))+MONTH(G226)-1+(EOMONTH(F226,0)-F226+1)/DAY(EOMONTH(F226,0))+(1-(EOMONTH(G226,0)-G226)/DAY(EOMONTH(G226,0))))</f>
        <v>-1476</v>
      </c>
      <c r="L226" s="67">
        <f>IFERROR(ROUND(IF(AND(F226&lt;&gt;"",G226&lt;&gt;""),H226/I226,0),2),0)</f>
        <v>0</v>
      </c>
      <c r="M226" s="47" t="str">
        <f t="shared" ref="M226:M227" si="56">IFERROR(IF(((L226-L227)/ABS(L227))&gt;0,"+","")&amp;TEXT(ROUND(((L226-L227)/ABS(L227))*100,2),"0.00")&amp;"%","-")</f>
        <v>-</v>
      </c>
      <c r="N226" s="68" t="str">
        <f>M226</f>
        <v>-</v>
      </c>
      <c r="O226" s="81"/>
    </row>
    <row r="227" spans="1:15" s="16" customFormat="1" ht="20.45" hidden="1" customHeight="1">
      <c r="B227" s="79"/>
      <c r="C227" s="64" t="s">
        <v>14</v>
      </c>
      <c r="D227" s="73" t="s">
        <v>23</v>
      </c>
      <c r="E227" s="64">
        <v>2022</v>
      </c>
      <c r="F227" s="50">
        <v>44562</v>
      </c>
      <c r="G227" s="50">
        <v>44926</v>
      </c>
      <c r="H227" s="52"/>
      <c r="I227" s="69">
        <f>ROUND(J227,2)</f>
        <v>12</v>
      </c>
      <c r="J227" s="69">
        <f>IF(AND(F227&lt;&gt;"",G227&lt;&gt;""),IF(K227&gt;0,K227,IF(K227&lt;0,0,K227)),0)</f>
        <v>12</v>
      </c>
      <c r="K227" s="69">
        <f t="shared" ref="K227:K228" si="57">IF(MONTH(F227)=MONTH(G227),((YEAR(G227)-YEAR(F227))*12)-12+(12-MONTH(F227))+MONTH(G227)-1+(EOMONTH(F227,0)-F227+1)/DAY(EOMONTH(F227,0))+(1-(EOMONTH(G227,0)-G227)/DAY(EOMONTH(G227,0))),((YEAR(G227)-YEAR(F227))*12)-12+(12-MONTH(F227))+MONTH(G227)-1+(EOMONTH(F227,0)-F227+1)/DAY(EOMONTH(F227,0))+(1-(EOMONTH(G227,0)-G227)/DAY(EOMONTH(G227,0))))</f>
        <v>12</v>
      </c>
      <c r="L227" s="67">
        <f t="shared" ref="L227:L228" si="58">IFERROR(ROUND(IF(AND(F227&lt;&gt;"",G227&lt;&gt;""),H227/I227,0),2),0)</f>
        <v>0</v>
      </c>
      <c r="M227" s="47" t="str">
        <f t="shared" si="56"/>
        <v>-</v>
      </c>
      <c r="N227" s="68" t="str">
        <f>M227</f>
        <v>-</v>
      </c>
      <c r="O227" s="81"/>
    </row>
    <row r="228" spans="1:15" s="16" customFormat="1" ht="20.45" hidden="1" customHeight="1">
      <c r="B228" s="79"/>
      <c r="C228" s="64" t="s">
        <v>14</v>
      </c>
      <c r="D228" s="73" t="s">
        <v>23</v>
      </c>
      <c r="E228" s="64">
        <v>2021</v>
      </c>
      <c r="F228" s="50">
        <v>44197</v>
      </c>
      <c r="G228" s="50">
        <v>44561</v>
      </c>
      <c r="H228" s="51"/>
      <c r="I228" s="69">
        <f>ROUND(J228,2)</f>
        <v>12</v>
      </c>
      <c r="J228" s="69">
        <f>IF(AND(F228&lt;&gt;"",G228&lt;&gt;""),IF(K228&gt;0,K228,IF(K228&lt;0,0,K228)),0)</f>
        <v>12</v>
      </c>
      <c r="K228" s="69">
        <f t="shared" si="57"/>
        <v>12</v>
      </c>
      <c r="L228" s="67">
        <f t="shared" si="58"/>
        <v>0</v>
      </c>
      <c r="M228" s="148" t="s">
        <v>24</v>
      </c>
      <c r="N228" s="68" t="str">
        <f>M228</f>
        <v>-</v>
      </c>
      <c r="O228" s="81"/>
    </row>
    <row r="229" spans="1:15" ht="15.75" hidden="1" thickBot="1">
      <c r="B229" s="79"/>
      <c r="C229" s="74"/>
      <c r="D229" s="74"/>
      <c r="E229" s="74"/>
      <c r="F229" s="74"/>
      <c r="G229" s="74"/>
      <c r="H229" s="74"/>
      <c r="I229" s="74"/>
      <c r="J229" s="14"/>
      <c r="K229" s="14"/>
      <c r="L229" s="74"/>
      <c r="M229" s="14"/>
      <c r="N229" s="74"/>
      <c r="O229" s="80"/>
    </row>
    <row r="230" spans="1:15" s="16" customFormat="1" ht="23.45" hidden="1" customHeight="1" thickBot="1">
      <c r="B230" s="22"/>
      <c r="D230" s="164" t="str">
        <f>"Qualifying Income from: "&amp;D220</f>
        <v xml:space="preserve">Qualifying Income from: </v>
      </c>
      <c r="E230" s="165"/>
      <c r="F230" s="165"/>
      <c r="G230" s="165"/>
      <c r="H230" s="165"/>
      <c r="I230" s="165"/>
      <c r="J230" s="31"/>
      <c r="K230" s="31">
        <f>IF(C224="X",L224,0)+IFERROR(SUMIF(C226:C228,"=X",H226:H228)/SUMIF(C226:C228,"=X",I226:I228),0)</f>
        <v>0</v>
      </c>
      <c r="L230" s="95">
        <f>K230</f>
        <v>0</v>
      </c>
      <c r="M230" s="150"/>
      <c r="N230" s="45"/>
      <c r="O230" s="30"/>
    </row>
    <row r="231" spans="1:15" ht="15.75" hidden="1" thickBot="1">
      <c r="B231" s="25"/>
      <c r="C231" s="26"/>
      <c r="D231" s="26"/>
      <c r="E231" s="26"/>
      <c r="F231" s="26"/>
      <c r="G231" s="26"/>
      <c r="H231" s="26"/>
      <c r="I231" s="26"/>
      <c r="J231" s="40" t="s">
        <v>1</v>
      </c>
      <c r="K231" s="40" t="s">
        <v>1</v>
      </c>
      <c r="L231" s="26"/>
      <c r="M231" s="43" t="s">
        <v>1</v>
      </c>
      <c r="N231" s="26"/>
      <c r="O231" s="27"/>
    </row>
    <row r="232" spans="1:15" s="16" customFormat="1" ht="19.899999999999999" customHeight="1" thickBot="1">
      <c r="B232" s="20"/>
      <c r="C232" s="32" t="s">
        <v>39</v>
      </c>
      <c r="D232" s="33"/>
      <c r="E232" s="33"/>
      <c r="F232" s="33"/>
      <c r="G232" s="33"/>
      <c r="H232" s="33"/>
      <c r="I232" s="33"/>
      <c r="J232" s="34"/>
      <c r="K232" s="34"/>
      <c r="L232" s="33"/>
      <c r="M232" s="34"/>
      <c r="N232" s="33"/>
      <c r="O232" s="35"/>
    </row>
    <row r="233" spans="1:15" hidden="1">
      <c r="B233" s="77"/>
      <c r="C233" s="41"/>
      <c r="D233" s="41"/>
      <c r="E233" s="41"/>
      <c r="F233" s="41"/>
      <c r="G233" s="41"/>
      <c r="H233" s="41"/>
      <c r="I233" s="41"/>
      <c r="J233" s="42" t="s">
        <v>1</v>
      </c>
      <c r="K233" s="42" t="s">
        <v>1</v>
      </c>
      <c r="L233" s="42"/>
      <c r="M233" s="42" t="s">
        <v>1</v>
      </c>
      <c r="N233" s="41"/>
      <c r="O233" s="78"/>
    </row>
    <row r="234" spans="1:15" ht="60" hidden="1">
      <c r="B234" s="79"/>
      <c r="C234" s="12" t="s">
        <v>9</v>
      </c>
      <c r="D234" s="184"/>
      <c r="E234" s="184"/>
      <c r="F234" s="184"/>
      <c r="G234" s="184"/>
      <c r="H234" s="6" t="s">
        <v>40</v>
      </c>
      <c r="I234" s="118"/>
      <c r="J234" s="59" t="s">
        <v>1</v>
      </c>
      <c r="K234" s="59" t="s">
        <v>1</v>
      </c>
      <c r="L234" s="61" t="s">
        <v>41</v>
      </c>
      <c r="M234" s="75" t="s">
        <v>1</v>
      </c>
      <c r="N234" s="76"/>
      <c r="O234" s="80"/>
    </row>
    <row r="235" spans="1:15" s="16" customFormat="1" ht="37.15" hidden="1" customHeight="1">
      <c r="A235" s="123"/>
      <c r="B235" s="79"/>
      <c r="C235" s="96" t="s">
        <v>14</v>
      </c>
      <c r="D235" s="185" t="s">
        <v>42</v>
      </c>
      <c r="E235" s="185"/>
      <c r="F235" s="185"/>
      <c r="G235" s="185"/>
      <c r="H235" s="51"/>
      <c r="I235" s="121" t="s">
        <v>43</v>
      </c>
      <c r="J235" s="69">
        <f>ROUND(H235/12,2)</f>
        <v>0</v>
      </c>
      <c r="K235" s="119"/>
      <c r="L235" s="67">
        <f>J235</f>
        <v>0</v>
      </c>
      <c r="M235" s="75" t="s">
        <v>1</v>
      </c>
      <c r="N235" s="47"/>
      <c r="O235" s="81"/>
    </row>
    <row r="236" spans="1:15" s="16" customFormat="1" ht="37.15" hidden="1" customHeight="1">
      <c r="A236" s="123"/>
      <c r="B236" s="79"/>
      <c r="C236" s="96" t="s">
        <v>14</v>
      </c>
      <c r="D236" s="185" t="s">
        <v>44</v>
      </c>
      <c r="E236" s="185"/>
      <c r="F236" s="185"/>
      <c r="G236" s="185"/>
      <c r="H236" s="51"/>
      <c r="I236" s="121" t="str">
        <f>"Taxable portion = "&amp;TEXT((K236*100),"0.00")&amp;"%"</f>
        <v>Taxable portion = 0.00%</v>
      </c>
      <c r="J236" s="69">
        <f>ROUND(H236/12,2)</f>
        <v>0</v>
      </c>
      <c r="K236" s="120">
        <f>IFERROR(ROUND(H236/H235,4),0)</f>
        <v>0</v>
      </c>
      <c r="L236" s="67">
        <f>J236</f>
        <v>0</v>
      </c>
      <c r="M236" s="75" t="s">
        <v>1</v>
      </c>
      <c r="N236" s="47"/>
      <c r="O236" s="81"/>
    </row>
    <row r="237" spans="1:15" s="16" customFormat="1" ht="31.15" hidden="1" customHeight="1">
      <c r="A237" s="123"/>
      <c r="B237" s="79"/>
      <c r="C237" s="96" t="s">
        <v>14</v>
      </c>
      <c r="D237" s="185" t="s">
        <v>45</v>
      </c>
      <c r="E237" s="185"/>
      <c r="F237" s="185"/>
      <c r="G237" s="105">
        <v>0.25</v>
      </c>
      <c r="H237" s="103">
        <f>ROUND(IF(AND(H235=0,H236=0),0,H235-H236),2)</f>
        <v>0</v>
      </c>
      <c r="I237" s="121" t="str">
        <f>"Non-taxable portion = "&amp;TEXT((K237*100),"0.00")&amp;"%"</f>
        <v>Non-taxable portion = 0.00%</v>
      </c>
      <c r="J237" s="69">
        <f>ROUND((H237*(1+G237))/12,2)</f>
        <v>0</v>
      </c>
      <c r="K237" s="120">
        <f>ROUND(IF(AND(H235=0,H236=0),0,1-K236),4)</f>
        <v>0</v>
      </c>
      <c r="L237" s="67">
        <f>J237</f>
        <v>0</v>
      </c>
      <c r="M237" s="75" t="s">
        <v>1</v>
      </c>
      <c r="N237" s="48"/>
      <c r="O237" s="81"/>
    </row>
    <row r="238" spans="1:15" s="16" customFormat="1" ht="24" hidden="1" customHeight="1">
      <c r="A238" s="123"/>
      <c r="B238" s="79"/>
      <c r="C238" s="96"/>
      <c r="D238" s="124"/>
      <c r="E238" s="124"/>
      <c r="F238" s="124"/>
      <c r="G238" s="125"/>
      <c r="H238" s="103"/>
      <c r="I238" s="121"/>
      <c r="J238" s="69"/>
      <c r="K238" s="126"/>
      <c r="L238" s="67"/>
      <c r="M238" s="93"/>
      <c r="N238" s="48"/>
      <c r="O238" s="81"/>
    </row>
    <row r="239" spans="1:15" s="16" customFormat="1" ht="33" hidden="1" customHeight="1">
      <c r="A239" s="123"/>
      <c r="B239" s="79"/>
      <c r="C239" s="96" t="s">
        <v>14</v>
      </c>
      <c r="D239" s="167" t="s">
        <v>46</v>
      </c>
      <c r="E239" s="167"/>
      <c r="F239" s="167"/>
      <c r="G239" s="167"/>
      <c r="H239" s="167"/>
      <c r="I239" s="167"/>
      <c r="J239" s="69"/>
      <c r="K239" s="69"/>
      <c r="L239" s="104"/>
      <c r="M239" s="75" t="s">
        <v>1</v>
      </c>
      <c r="N239" s="48"/>
      <c r="O239" s="81"/>
    </row>
    <row r="240" spans="1:15" s="16" customFormat="1" ht="33" hidden="1" customHeight="1">
      <c r="A240" s="123"/>
      <c r="B240" s="79"/>
      <c r="C240" s="96" t="s">
        <v>14</v>
      </c>
      <c r="D240" s="167" t="s">
        <v>47</v>
      </c>
      <c r="E240" s="167"/>
      <c r="F240" s="167"/>
      <c r="G240" s="167"/>
      <c r="H240" s="167"/>
      <c r="I240" s="167"/>
      <c r="J240" s="69"/>
      <c r="K240" s="69">
        <f>ROUND(L239*K236,2)</f>
        <v>0</v>
      </c>
      <c r="L240" s="122">
        <f>K240</f>
        <v>0</v>
      </c>
      <c r="M240" s="75" t="s">
        <v>1</v>
      </c>
      <c r="N240" s="48"/>
      <c r="O240" s="81"/>
    </row>
    <row r="241" spans="1:15" s="16" customFormat="1" ht="33" hidden="1" customHeight="1">
      <c r="A241" s="123"/>
      <c r="B241" s="79"/>
      <c r="C241" s="96" t="s">
        <v>14</v>
      </c>
      <c r="D241" s="167" t="s">
        <v>48</v>
      </c>
      <c r="E241" s="167"/>
      <c r="F241" s="167"/>
      <c r="G241" s="167"/>
      <c r="H241" s="167"/>
      <c r="I241" s="167"/>
      <c r="J241" s="69"/>
      <c r="K241" s="69">
        <f>ROUND(IF(AND(H235=0,H236=0),0,(L239-L240)*(1+G237)),2)</f>
        <v>0</v>
      </c>
      <c r="L241" s="67">
        <f>K241</f>
        <v>0</v>
      </c>
      <c r="M241" s="75" t="s">
        <v>1</v>
      </c>
      <c r="N241" s="48"/>
      <c r="O241" s="81"/>
    </row>
    <row r="242" spans="1:15" ht="15.75" hidden="1" thickBot="1">
      <c r="B242" s="79"/>
      <c r="C242" s="74"/>
      <c r="D242" s="74"/>
      <c r="E242" s="74"/>
      <c r="F242" s="74"/>
      <c r="G242" s="74"/>
      <c r="H242" s="74"/>
      <c r="I242" s="74"/>
      <c r="J242" s="14"/>
      <c r="K242" s="14"/>
      <c r="L242" s="74"/>
      <c r="M242" s="14"/>
      <c r="N242" s="74"/>
      <c r="O242" s="80"/>
    </row>
    <row r="243" spans="1:15" s="16" customFormat="1" ht="23.45" hidden="1" customHeight="1" thickBot="1">
      <c r="B243" s="79"/>
      <c r="C243" s="97"/>
      <c r="D243" s="164" t="str">
        <f>"Qualifying Income from: "&amp;D220</f>
        <v xml:space="preserve">Qualifying Income from: </v>
      </c>
      <c r="E243" s="165"/>
      <c r="F243" s="165"/>
      <c r="G243" s="165"/>
      <c r="H243" s="165"/>
      <c r="I243" s="165"/>
      <c r="J243" s="98"/>
      <c r="K243" s="98">
        <f>IFERROR(SUMIF(C235:C241,"=X",L235:L241),0)</f>
        <v>0</v>
      </c>
      <c r="L243" s="102">
        <f>K243</f>
        <v>0</v>
      </c>
      <c r="M243" s="151"/>
      <c r="N243" s="99"/>
      <c r="O243" s="81"/>
    </row>
    <row r="244" spans="1:15" ht="15.75" hidden="1" thickBot="1">
      <c r="B244" s="100"/>
      <c r="C244" s="39"/>
      <c r="D244" s="39"/>
      <c r="E244" s="39"/>
      <c r="F244" s="39"/>
      <c r="G244" s="39"/>
      <c r="H244" s="39"/>
      <c r="I244" s="39"/>
      <c r="J244" s="40"/>
      <c r="K244" s="40"/>
      <c r="L244" s="39"/>
      <c r="M244" s="40"/>
      <c r="N244" s="39"/>
      <c r="O244" s="101"/>
    </row>
    <row r="245" spans="1:15" ht="15.75" thickBot="1">
      <c r="B245" s="1"/>
    </row>
    <row r="246" spans="1:15" ht="25.15" customHeight="1" thickBot="1">
      <c r="B246" s="170" t="s">
        <v>6</v>
      </c>
      <c r="C246" s="171"/>
      <c r="D246" s="173"/>
      <c r="E246" s="174"/>
      <c r="F246" s="174"/>
      <c r="G246" s="175"/>
      <c r="H246" s="163" t="s">
        <v>36</v>
      </c>
      <c r="I246" s="173"/>
      <c r="J246" s="174"/>
      <c r="K246" s="174"/>
      <c r="L246" s="174"/>
      <c r="M246" s="174"/>
      <c r="N246" s="175"/>
      <c r="O246" s="72"/>
    </row>
    <row r="247" spans="1:15" s="16" customFormat="1" ht="19.899999999999999" customHeight="1" thickBot="1">
      <c r="B247" s="20"/>
      <c r="C247" s="32" t="s">
        <v>37</v>
      </c>
      <c r="D247" s="33"/>
      <c r="E247" s="33"/>
      <c r="F247" s="33"/>
      <c r="G247" s="33"/>
      <c r="H247" s="33"/>
      <c r="I247" s="33"/>
      <c r="J247" s="34"/>
      <c r="K247" s="34"/>
      <c r="L247" s="33"/>
      <c r="M247" s="34"/>
      <c r="N247" s="33"/>
      <c r="O247" s="35"/>
    </row>
    <row r="248" spans="1:15" s="16" customFormat="1" ht="10.9" hidden="1" customHeight="1">
      <c r="B248" s="77"/>
      <c r="C248" s="53"/>
      <c r="D248" s="37"/>
      <c r="E248" s="37"/>
      <c r="F248" s="37"/>
      <c r="G248" s="37"/>
      <c r="H248" s="37"/>
      <c r="I248" s="37"/>
      <c r="J248" s="36" t="s">
        <v>1</v>
      </c>
      <c r="K248" s="36" t="s">
        <v>1</v>
      </c>
      <c r="L248" s="37"/>
      <c r="M248" s="36" t="s">
        <v>1</v>
      </c>
      <c r="N248" s="37"/>
      <c r="O248" s="85"/>
    </row>
    <row r="249" spans="1:15" ht="60" hidden="1">
      <c r="B249" s="79"/>
      <c r="C249" s="12" t="s">
        <v>9</v>
      </c>
      <c r="D249" s="6"/>
      <c r="E249" s="6"/>
      <c r="F249" s="74"/>
      <c r="G249" s="6"/>
      <c r="H249" s="6"/>
      <c r="I249" s="74"/>
      <c r="J249" s="87"/>
      <c r="K249" s="87"/>
      <c r="L249" s="6"/>
      <c r="M249" s="12" t="s">
        <v>1</v>
      </c>
      <c r="N249" s="6"/>
      <c r="O249" s="80"/>
    </row>
    <row r="250" spans="1:15" s="16" customFormat="1" ht="20.45" hidden="1" customHeight="1">
      <c r="B250" s="79"/>
      <c r="C250" s="64" t="s">
        <v>14</v>
      </c>
      <c r="D250" s="183" t="s">
        <v>38</v>
      </c>
      <c r="E250" s="167"/>
      <c r="F250" s="167"/>
      <c r="G250" s="56"/>
      <c r="H250" s="88"/>
      <c r="I250" s="74"/>
      <c r="J250" s="89"/>
      <c r="K250" s="89"/>
      <c r="L250" s="70"/>
      <c r="M250" s="103"/>
      <c r="N250" s="56"/>
      <c r="O250" s="81"/>
    </row>
    <row r="251" spans="1:15" ht="31.15" hidden="1" customHeight="1">
      <c r="B251" s="86"/>
      <c r="C251" s="90"/>
      <c r="D251" s="90"/>
      <c r="E251" s="90"/>
      <c r="F251" s="14" t="s">
        <v>16</v>
      </c>
      <c r="G251" s="6" t="s">
        <v>17</v>
      </c>
      <c r="H251" s="6" t="s">
        <v>18</v>
      </c>
      <c r="I251" s="91" t="s">
        <v>19</v>
      </c>
      <c r="J251" s="91"/>
      <c r="K251" s="91"/>
      <c r="L251" s="92" t="s">
        <v>20</v>
      </c>
      <c r="M251" s="93"/>
      <c r="N251" s="94" t="s">
        <v>21</v>
      </c>
      <c r="O251" s="80"/>
    </row>
    <row r="252" spans="1:15" s="16" customFormat="1" ht="20.45" hidden="1" customHeight="1">
      <c r="B252" s="79"/>
      <c r="C252" s="64" t="s">
        <v>14</v>
      </c>
      <c r="D252" s="73" t="s">
        <v>22</v>
      </c>
      <c r="E252" s="64">
        <v>2023</v>
      </c>
      <c r="F252" s="50">
        <v>44927</v>
      </c>
      <c r="G252" s="50"/>
      <c r="H252" s="51"/>
      <c r="I252" s="69"/>
      <c r="J252" s="69">
        <f>IF(AND(F252&lt;&gt;"",G252&lt;&gt;""),IF(K252&gt;0,K252,IF(K252&lt;0,0,K252)),0)</f>
        <v>0</v>
      </c>
      <c r="K252" s="69">
        <f>IF(MONTH(F252)=MONTH(G252),((YEAR(G252)-YEAR(F252))*12)-12+(12-MONTH(F252))+MONTH(G252)-1+(EOMONTH(F252,0)-F252+1)/DAY(EOMONTH(F252,0))+(1-(EOMONTH(G252,0)-G252)/DAY(EOMONTH(G252,0))),((YEAR(G252)-YEAR(F252))*12)-12+(12-MONTH(F252))+MONTH(G252)-1+(EOMONTH(F252,0)-F252+1)/DAY(EOMONTH(F252,0))+(1-(EOMONTH(G252,0)-G252)/DAY(EOMONTH(G252,0))))</f>
        <v>-1476</v>
      </c>
      <c r="L252" s="67">
        <f>IFERROR(ROUND(IF(AND(F252&lt;&gt;"",G252&lt;&gt;""),H252/I252,0),2),0)</f>
        <v>0</v>
      </c>
      <c r="M252" s="47" t="str">
        <f t="shared" ref="M252:M253" si="59">IFERROR(IF(((L252-L253)/ABS(L253))&gt;0,"+","")&amp;TEXT(ROUND(((L252-L253)/ABS(L253))*100,2),"0.00")&amp;"%","-")</f>
        <v>-</v>
      </c>
      <c r="N252" s="68" t="str">
        <f>M252</f>
        <v>-</v>
      </c>
      <c r="O252" s="81"/>
    </row>
    <row r="253" spans="1:15" s="16" customFormat="1" ht="20.45" hidden="1" customHeight="1">
      <c r="B253" s="79"/>
      <c r="C253" s="64" t="s">
        <v>14</v>
      </c>
      <c r="D253" s="73" t="s">
        <v>23</v>
      </c>
      <c r="E253" s="64">
        <v>2022</v>
      </c>
      <c r="F253" s="50">
        <v>44562</v>
      </c>
      <c r="G253" s="50">
        <v>44926</v>
      </c>
      <c r="H253" s="52"/>
      <c r="I253" s="69">
        <f>ROUND(J253,2)</f>
        <v>12</v>
      </c>
      <c r="J253" s="69">
        <f>IF(AND(F253&lt;&gt;"",G253&lt;&gt;""),IF(K253&gt;0,K253,IF(K253&lt;0,0,K253)),0)</f>
        <v>12</v>
      </c>
      <c r="K253" s="69">
        <f t="shared" ref="K253:K254" si="60">IF(MONTH(F253)=MONTH(G253),((YEAR(G253)-YEAR(F253))*12)-12+(12-MONTH(F253))+MONTH(G253)-1+(EOMONTH(F253,0)-F253+1)/DAY(EOMONTH(F253,0))+(1-(EOMONTH(G253,0)-G253)/DAY(EOMONTH(G253,0))),((YEAR(G253)-YEAR(F253))*12)-12+(12-MONTH(F253))+MONTH(G253)-1+(EOMONTH(F253,0)-F253+1)/DAY(EOMONTH(F253,0))+(1-(EOMONTH(G253,0)-G253)/DAY(EOMONTH(G253,0))))</f>
        <v>12</v>
      </c>
      <c r="L253" s="67">
        <f t="shared" ref="L253:L254" si="61">IFERROR(ROUND(IF(AND(F253&lt;&gt;"",G253&lt;&gt;""),H253/I253,0),2),0)</f>
        <v>0</v>
      </c>
      <c r="M253" s="47" t="str">
        <f t="shared" si="59"/>
        <v>-</v>
      </c>
      <c r="N253" s="68" t="str">
        <f>M253</f>
        <v>-</v>
      </c>
      <c r="O253" s="81"/>
    </row>
    <row r="254" spans="1:15" s="16" customFormat="1" ht="20.45" hidden="1" customHeight="1">
      <c r="B254" s="79"/>
      <c r="C254" s="64" t="s">
        <v>14</v>
      </c>
      <c r="D254" s="73" t="s">
        <v>23</v>
      </c>
      <c r="E254" s="64">
        <v>2021</v>
      </c>
      <c r="F254" s="50">
        <v>44197</v>
      </c>
      <c r="G254" s="50">
        <v>44561</v>
      </c>
      <c r="H254" s="51"/>
      <c r="I254" s="69">
        <f>ROUND(J254,2)</f>
        <v>12</v>
      </c>
      <c r="J254" s="69">
        <f>IF(AND(F254&lt;&gt;"",G254&lt;&gt;""),IF(K254&gt;0,K254,IF(K254&lt;0,0,K254)),0)</f>
        <v>12</v>
      </c>
      <c r="K254" s="69">
        <f t="shared" si="60"/>
        <v>12</v>
      </c>
      <c r="L254" s="67">
        <f t="shared" si="61"/>
        <v>0</v>
      </c>
      <c r="M254" s="148" t="s">
        <v>24</v>
      </c>
      <c r="N254" s="68" t="str">
        <f>M254</f>
        <v>-</v>
      </c>
      <c r="O254" s="81"/>
    </row>
    <row r="255" spans="1:15" ht="15.75" hidden="1" thickBot="1">
      <c r="B255" s="79"/>
      <c r="C255" s="74"/>
      <c r="D255" s="74"/>
      <c r="E255" s="74"/>
      <c r="F255" s="74"/>
      <c r="G255" s="74"/>
      <c r="H255" s="74"/>
      <c r="I255" s="74"/>
      <c r="J255" s="14"/>
      <c r="K255" s="14"/>
      <c r="L255" s="74"/>
      <c r="M255" s="14"/>
      <c r="N255" s="74"/>
      <c r="O255" s="80"/>
    </row>
    <row r="256" spans="1:15" s="16" customFormat="1" ht="23.45" hidden="1" customHeight="1" thickBot="1">
      <c r="B256" s="22"/>
      <c r="D256" s="164" t="str">
        <f>"Qualifying Income from: "&amp;D246</f>
        <v xml:space="preserve">Qualifying Income from: </v>
      </c>
      <c r="E256" s="165"/>
      <c r="F256" s="165"/>
      <c r="G256" s="165"/>
      <c r="H256" s="165"/>
      <c r="I256" s="165"/>
      <c r="J256" s="31"/>
      <c r="K256" s="31">
        <f>IF(C250="X",L250,0)+IFERROR(SUMIF(C252:C254,"=X",H252:H254)/SUMIF(C252:C254,"=X",I252:I254),0)</f>
        <v>0</v>
      </c>
      <c r="L256" s="95">
        <f>K256</f>
        <v>0</v>
      </c>
      <c r="M256" s="150"/>
      <c r="N256" s="45"/>
      <c r="O256" s="30"/>
    </row>
    <row r="257" spans="1:15" ht="15.75" hidden="1" thickBot="1">
      <c r="B257" s="25"/>
      <c r="C257" s="26"/>
      <c r="D257" s="26"/>
      <c r="E257" s="26"/>
      <c r="F257" s="26"/>
      <c r="G257" s="26"/>
      <c r="H257" s="26"/>
      <c r="I257" s="26"/>
      <c r="J257" s="40" t="s">
        <v>1</v>
      </c>
      <c r="K257" s="40" t="s">
        <v>1</v>
      </c>
      <c r="L257" s="26"/>
      <c r="M257" s="43" t="s">
        <v>1</v>
      </c>
      <c r="N257" s="26"/>
      <c r="O257" s="27"/>
    </row>
    <row r="258" spans="1:15" s="16" customFormat="1" ht="19.899999999999999" customHeight="1" thickBot="1">
      <c r="B258" s="20"/>
      <c r="C258" s="32" t="s">
        <v>39</v>
      </c>
      <c r="D258" s="33"/>
      <c r="E258" s="33"/>
      <c r="F258" s="33"/>
      <c r="G258" s="33"/>
      <c r="H258" s="33"/>
      <c r="I258" s="33"/>
      <c r="J258" s="34"/>
      <c r="K258" s="34"/>
      <c r="L258" s="33"/>
      <c r="M258" s="34"/>
      <c r="N258" s="33"/>
      <c r="O258" s="35"/>
    </row>
    <row r="259" spans="1:15" hidden="1">
      <c r="B259" s="77"/>
      <c r="C259" s="41"/>
      <c r="D259" s="41"/>
      <c r="E259" s="41"/>
      <c r="F259" s="41"/>
      <c r="G259" s="41"/>
      <c r="H259" s="41"/>
      <c r="I259" s="41"/>
      <c r="J259" s="42" t="s">
        <v>1</v>
      </c>
      <c r="K259" s="42" t="s">
        <v>1</v>
      </c>
      <c r="L259" s="42"/>
      <c r="M259" s="42" t="s">
        <v>1</v>
      </c>
      <c r="N259" s="41"/>
      <c r="O259" s="78"/>
    </row>
    <row r="260" spans="1:15" ht="60" hidden="1">
      <c r="B260" s="79"/>
      <c r="C260" s="12" t="s">
        <v>9</v>
      </c>
      <c r="D260" s="184"/>
      <c r="E260" s="184"/>
      <c r="F260" s="184"/>
      <c r="G260" s="184"/>
      <c r="H260" s="6" t="s">
        <v>40</v>
      </c>
      <c r="I260" s="118"/>
      <c r="J260" s="59" t="s">
        <v>1</v>
      </c>
      <c r="K260" s="59" t="s">
        <v>1</v>
      </c>
      <c r="L260" s="61" t="s">
        <v>41</v>
      </c>
      <c r="M260" s="75" t="s">
        <v>1</v>
      </c>
      <c r="N260" s="76"/>
      <c r="O260" s="80"/>
    </row>
    <row r="261" spans="1:15" s="16" customFormat="1" ht="37.15" hidden="1" customHeight="1">
      <c r="A261" s="123"/>
      <c r="B261" s="79"/>
      <c r="C261" s="96" t="s">
        <v>14</v>
      </c>
      <c r="D261" s="185" t="s">
        <v>42</v>
      </c>
      <c r="E261" s="185"/>
      <c r="F261" s="185"/>
      <c r="G261" s="185"/>
      <c r="H261" s="51"/>
      <c r="I261" s="121" t="s">
        <v>43</v>
      </c>
      <c r="J261" s="69">
        <f>ROUND(H261/12,2)</f>
        <v>0</v>
      </c>
      <c r="K261" s="119"/>
      <c r="L261" s="67">
        <f>J261</f>
        <v>0</v>
      </c>
      <c r="M261" s="75" t="s">
        <v>1</v>
      </c>
      <c r="N261" s="47"/>
      <c r="O261" s="81"/>
    </row>
    <row r="262" spans="1:15" s="16" customFormat="1" ht="37.15" hidden="1" customHeight="1">
      <c r="A262" s="123"/>
      <c r="B262" s="79"/>
      <c r="C262" s="96" t="s">
        <v>14</v>
      </c>
      <c r="D262" s="185" t="s">
        <v>44</v>
      </c>
      <c r="E262" s="185"/>
      <c r="F262" s="185"/>
      <c r="G262" s="185"/>
      <c r="H262" s="51"/>
      <c r="I262" s="121" t="str">
        <f>"Taxable portion = "&amp;TEXT((K262*100),"0.00")&amp;"%"</f>
        <v>Taxable portion = 0.00%</v>
      </c>
      <c r="J262" s="69">
        <f>ROUND(H262/12,2)</f>
        <v>0</v>
      </c>
      <c r="K262" s="120">
        <f>IFERROR(ROUND(H262/H261,4),0)</f>
        <v>0</v>
      </c>
      <c r="L262" s="67">
        <f>J262</f>
        <v>0</v>
      </c>
      <c r="M262" s="75" t="s">
        <v>1</v>
      </c>
      <c r="N262" s="47"/>
      <c r="O262" s="81"/>
    </row>
    <row r="263" spans="1:15" s="16" customFormat="1" ht="31.15" hidden="1" customHeight="1">
      <c r="A263" s="123"/>
      <c r="B263" s="79"/>
      <c r="C263" s="96" t="s">
        <v>14</v>
      </c>
      <c r="D263" s="185" t="s">
        <v>45</v>
      </c>
      <c r="E263" s="185"/>
      <c r="F263" s="185"/>
      <c r="G263" s="105">
        <v>0.25</v>
      </c>
      <c r="H263" s="103">
        <f>ROUND(IF(AND(H261=0,H262=0),0,H261-H262),2)</f>
        <v>0</v>
      </c>
      <c r="I263" s="121" t="str">
        <f>"Non-taxable portion = "&amp;TEXT((K263*100),"0.00")&amp;"%"</f>
        <v>Non-taxable portion = 0.00%</v>
      </c>
      <c r="J263" s="69">
        <f>ROUND((H263*(1+G263))/12,2)</f>
        <v>0</v>
      </c>
      <c r="K263" s="120">
        <f>ROUND(IF(AND(H261=0,H262=0),0,1-K262),4)</f>
        <v>0</v>
      </c>
      <c r="L263" s="67">
        <f>J263</f>
        <v>0</v>
      </c>
      <c r="M263" s="75" t="s">
        <v>1</v>
      </c>
      <c r="N263" s="48"/>
      <c r="O263" s="81"/>
    </row>
    <row r="264" spans="1:15" s="16" customFormat="1" ht="24" hidden="1" customHeight="1">
      <c r="A264" s="123"/>
      <c r="B264" s="79"/>
      <c r="C264" s="96"/>
      <c r="D264" s="124"/>
      <c r="E264" s="124"/>
      <c r="F264" s="124"/>
      <c r="G264" s="125"/>
      <c r="H264" s="103"/>
      <c r="I264" s="121"/>
      <c r="J264" s="69"/>
      <c r="K264" s="126"/>
      <c r="L264" s="67"/>
      <c r="M264" s="93"/>
      <c r="N264" s="48"/>
      <c r="O264" s="81"/>
    </row>
    <row r="265" spans="1:15" s="16" customFormat="1" ht="33" hidden="1" customHeight="1">
      <c r="A265" s="123"/>
      <c r="B265" s="79"/>
      <c r="C265" s="96" t="s">
        <v>14</v>
      </c>
      <c r="D265" s="167" t="s">
        <v>46</v>
      </c>
      <c r="E265" s="167"/>
      <c r="F265" s="167"/>
      <c r="G265" s="167"/>
      <c r="H265" s="167"/>
      <c r="I265" s="167"/>
      <c r="J265" s="69"/>
      <c r="K265" s="69"/>
      <c r="L265" s="104"/>
      <c r="M265" s="75" t="s">
        <v>1</v>
      </c>
      <c r="N265" s="48"/>
      <c r="O265" s="81"/>
    </row>
    <row r="266" spans="1:15" s="16" customFormat="1" ht="33" hidden="1" customHeight="1">
      <c r="A266" s="123"/>
      <c r="B266" s="79"/>
      <c r="C266" s="96" t="s">
        <v>14</v>
      </c>
      <c r="D266" s="167" t="s">
        <v>47</v>
      </c>
      <c r="E266" s="167"/>
      <c r="F266" s="167"/>
      <c r="G266" s="167"/>
      <c r="H266" s="167"/>
      <c r="I266" s="167"/>
      <c r="J266" s="69"/>
      <c r="K266" s="69">
        <f>ROUND(L265*K262,2)</f>
        <v>0</v>
      </c>
      <c r="L266" s="122">
        <f>K266</f>
        <v>0</v>
      </c>
      <c r="M266" s="75" t="s">
        <v>1</v>
      </c>
      <c r="N266" s="48"/>
      <c r="O266" s="81"/>
    </row>
    <row r="267" spans="1:15" s="16" customFormat="1" ht="33" hidden="1" customHeight="1">
      <c r="A267" s="123"/>
      <c r="B267" s="79"/>
      <c r="C267" s="96" t="s">
        <v>14</v>
      </c>
      <c r="D267" s="167" t="s">
        <v>48</v>
      </c>
      <c r="E267" s="167"/>
      <c r="F267" s="167"/>
      <c r="G267" s="167"/>
      <c r="H267" s="167"/>
      <c r="I267" s="167"/>
      <c r="J267" s="69"/>
      <c r="K267" s="69">
        <f>ROUND(IF(AND(H261=0,H262=0),0,(L265-L266)*(1+G263)),2)</f>
        <v>0</v>
      </c>
      <c r="L267" s="67">
        <f>K267</f>
        <v>0</v>
      </c>
      <c r="M267" s="75" t="s">
        <v>1</v>
      </c>
      <c r="N267" s="48"/>
      <c r="O267" s="81"/>
    </row>
    <row r="268" spans="1:15" ht="15.75" hidden="1" thickBot="1">
      <c r="B268" s="79"/>
      <c r="C268" s="74"/>
      <c r="D268" s="74"/>
      <c r="E268" s="74"/>
      <c r="F268" s="74"/>
      <c r="G268" s="74"/>
      <c r="H268" s="74"/>
      <c r="I268" s="74"/>
      <c r="J268" s="14"/>
      <c r="K268" s="14"/>
      <c r="L268" s="74"/>
      <c r="M268" s="14"/>
      <c r="N268" s="74"/>
      <c r="O268" s="80"/>
    </row>
    <row r="269" spans="1:15" s="16" customFormat="1" ht="23.45" hidden="1" customHeight="1" thickBot="1">
      <c r="B269" s="79"/>
      <c r="C269" s="97"/>
      <c r="D269" s="164" t="str">
        <f>"Qualifying Income from: "&amp;D246</f>
        <v xml:space="preserve">Qualifying Income from: </v>
      </c>
      <c r="E269" s="165"/>
      <c r="F269" s="165"/>
      <c r="G269" s="165"/>
      <c r="H269" s="165"/>
      <c r="I269" s="165"/>
      <c r="J269" s="98"/>
      <c r="K269" s="98">
        <f>IFERROR(SUMIF(C261:C267,"=X",L261:L267),0)</f>
        <v>0</v>
      </c>
      <c r="L269" s="102">
        <f>K269</f>
        <v>0</v>
      </c>
      <c r="M269" s="151"/>
      <c r="N269" s="99"/>
      <c r="O269" s="81"/>
    </row>
    <row r="270" spans="1:15" ht="15.75" hidden="1" thickBot="1">
      <c r="B270" s="100"/>
      <c r="C270" s="39"/>
      <c r="D270" s="39"/>
      <c r="E270" s="39"/>
      <c r="F270" s="39"/>
      <c r="G270" s="39"/>
      <c r="H270" s="39"/>
      <c r="I270" s="39"/>
      <c r="J270" s="40"/>
      <c r="K270" s="40"/>
      <c r="L270" s="39"/>
      <c r="M270" s="40"/>
      <c r="N270" s="39"/>
      <c r="O270" s="101"/>
    </row>
    <row r="271" spans="1:15" ht="15.75" thickBot="1">
      <c r="B271" s="1"/>
    </row>
    <row r="272" spans="1:15" ht="25.15" customHeight="1" thickBot="1">
      <c r="B272" s="170" t="s">
        <v>6</v>
      </c>
      <c r="C272" s="171"/>
      <c r="D272" s="173"/>
      <c r="E272" s="174"/>
      <c r="F272" s="174"/>
      <c r="G272" s="175"/>
      <c r="H272" s="163" t="s">
        <v>36</v>
      </c>
      <c r="I272" s="173"/>
      <c r="J272" s="174"/>
      <c r="K272" s="174"/>
      <c r="L272" s="174"/>
      <c r="M272" s="174"/>
      <c r="N272" s="175"/>
      <c r="O272" s="72"/>
    </row>
    <row r="273" spans="1:15" s="16" customFormat="1" ht="19.899999999999999" customHeight="1" thickBot="1">
      <c r="B273" s="20"/>
      <c r="C273" s="32" t="s">
        <v>37</v>
      </c>
      <c r="D273" s="33"/>
      <c r="E273" s="33"/>
      <c r="F273" s="33"/>
      <c r="G273" s="33"/>
      <c r="H273" s="33"/>
      <c r="I273" s="33"/>
      <c r="J273" s="34"/>
      <c r="K273" s="34"/>
      <c r="L273" s="33"/>
      <c r="M273" s="34"/>
      <c r="N273" s="33"/>
      <c r="O273" s="35"/>
    </row>
    <row r="274" spans="1:15" s="16" customFormat="1" ht="10.9" hidden="1" customHeight="1">
      <c r="B274" s="77"/>
      <c r="C274" s="53"/>
      <c r="D274" s="37"/>
      <c r="E274" s="37"/>
      <c r="F274" s="37"/>
      <c r="G274" s="37"/>
      <c r="H274" s="37"/>
      <c r="I274" s="37"/>
      <c r="J274" s="36" t="s">
        <v>1</v>
      </c>
      <c r="K274" s="36" t="s">
        <v>1</v>
      </c>
      <c r="L274" s="37"/>
      <c r="M274" s="36" t="s">
        <v>1</v>
      </c>
      <c r="N274" s="37"/>
      <c r="O274" s="85"/>
    </row>
    <row r="275" spans="1:15" ht="60" hidden="1">
      <c r="B275" s="79"/>
      <c r="C275" s="12" t="s">
        <v>9</v>
      </c>
      <c r="D275" s="6"/>
      <c r="E275" s="6"/>
      <c r="F275" s="74"/>
      <c r="G275" s="6"/>
      <c r="H275" s="6"/>
      <c r="I275" s="74"/>
      <c r="J275" s="87"/>
      <c r="K275" s="87"/>
      <c r="L275" s="6"/>
      <c r="M275" s="12" t="s">
        <v>1</v>
      </c>
      <c r="N275" s="6"/>
      <c r="O275" s="80"/>
    </row>
    <row r="276" spans="1:15" s="16" customFormat="1" ht="20.45" hidden="1" customHeight="1">
      <c r="B276" s="79"/>
      <c r="C276" s="64" t="s">
        <v>14</v>
      </c>
      <c r="D276" s="183" t="s">
        <v>38</v>
      </c>
      <c r="E276" s="167"/>
      <c r="F276" s="167"/>
      <c r="G276" s="56"/>
      <c r="H276" s="88"/>
      <c r="I276" s="74"/>
      <c r="J276" s="89"/>
      <c r="K276" s="89"/>
      <c r="L276" s="70"/>
      <c r="M276" s="103"/>
      <c r="N276" s="56"/>
      <c r="O276" s="81"/>
    </row>
    <row r="277" spans="1:15" ht="31.15" hidden="1" customHeight="1">
      <c r="B277" s="86"/>
      <c r="C277" s="90"/>
      <c r="D277" s="90"/>
      <c r="E277" s="90"/>
      <c r="F277" s="14" t="s">
        <v>16</v>
      </c>
      <c r="G277" s="6" t="s">
        <v>17</v>
      </c>
      <c r="H277" s="6" t="s">
        <v>18</v>
      </c>
      <c r="I277" s="91" t="s">
        <v>19</v>
      </c>
      <c r="J277" s="91"/>
      <c r="K277" s="91"/>
      <c r="L277" s="92" t="s">
        <v>20</v>
      </c>
      <c r="M277" s="93"/>
      <c r="N277" s="94" t="s">
        <v>21</v>
      </c>
      <c r="O277" s="80"/>
    </row>
    <row r="278" spans="1:15" s="16" customFormat="1" ht="20.45" hidden="1" customHeight="1">
      <c r="B278" s="79"/>
      <c r="C278" s="64" t="s">
        <v>14</v>
      </c>
      <c r="D278" s="73" t="s">
        <v>22</v>
      </c>
      <c r="E278" s="64">
        <v>2023</v>
      </c>
      <c r="F278" s="50">
        <v>44927</v>
      </c>
      <c r="G278" s="50"/>
      <c r="H278" s="51"/>
      <c r="I278" s="69"/>
      <c r="J278" s="69">
        <f>IF(AND(F278&lt;&gt;"",G278&lt;&gt;""),IF(K278&gt;0,K278,IF(K278&lt;0,0,K278)),0)</f>
        <v>0</v>
      </c>
      <c r="K278" s="69">
        <f>IF(MONTH(F278)=MONTH(G278),((YEAR(G278)-YEAR(F278))*12)-12+(12-MONTH(F278))+MONTH(G278)-1+(EOMONTH(F278,0)-F278+1)/DAY(EOMONTH(F278,0))+(1-(EOMONTH(G278,0)-G278)/DAY(EOMONTH(G278,0))),((YEAR(G278)-YEAR(F278))*12)-12+(12-MONTH(F278))+MONTH(G278)-1+(EOMONTH(F278,0)-F278+1)/DAY(EOMONTH(F278,0))+(1-(EOMONTH(G278,0)-G278)/DAY(EOMONTH(G278,0))))</f>
        <v>-1476</v>
      </c>
      <c r="L278" s="67">
        <f>IFERROR(ROUND(IF(AND(F278&lt;&gt;"",G278&lt;&gt;""),H278/I278,0),2),0)</f>
        <v>0</v>
      </c>
      <c r="M278" s="47" t="str">
        <f t="shared" ref="M278:M279" si="62">IFERROR(IF(((L278-L279)/ABS(L279))&gt;0,"+","")&amp;TEXT(ROUND(((L278-L279)/ABS(L279))*100,2),"0.00")&amp;"%","-")</f>
        <v>-</v>
      </c>
      <c r="N278" s="68" t="str">
        <f>M278</f>
        <v>-</v>
      </c>
      <c r="O278" s="81"/>
    </row>
    <row r="279" spans="1:15" s="16" customFormat="1" ht="20.45" hidden="1" customHeight="1">
      <c r="B279" s="79"/>
      <c r="C279" s="64" t="s">
        <v>14</v>
      </c>
      <c r="D279" s="73" t="s">
        <v>23</v>
      </c>
      <c r="E279" s="64">
        <v>2022</v>
      </c>
      <c r="F279" s="50">
        <v>44562</v>
      </c>
      <c r="G279" s="50">
        <v>44926</v>
      </c>
      <c r="H279" s="52"/>
      <c r="I279" s="69">
        <f>ROUND(J279,2)</f>
        <v>12</v>
      </c>
      <c r="J279" s="69">
        <f>IF(AND(F279&lt;&gt;"",G279&lt;&gt;""),IF(K279&gt;0,K279,IF(K279&lt;0,0,K279)),0)</f>
        <v>12</v>
      </c>
      <c r="K279" s="69">
        <f t="shared" ref="K279:K280" si="63">IF(MONTH(F279)=MONTH(G279),((YEAR(G279)-YEAR(F279))*12)-12+(12-MONTH(F279))+MONTH(G279)-1+(EOMONTH(F279,0)-F279+1)/DAY(EOMONTH(F279,0))+(1-(EOMONTH(G279,0)-G279)/DAY(EOMONTH(G279,0))),((YEAR(G279)-YEAR(F279))*12)-12+(12-MONTH(F279))+MONTH(G279)-1+(EOMONTH(F279,0)-F279+1)/DAY(EOMONTH(F279,0))+(1-(EOMONTH(G279,0)-G279)/DAY(EOMONTH(G279,0))))</f>
        <v>12</v>
      </c>
      <c r="L279" s="67">
        <f t="shared" ref="L279:L280" si="64">IFERROR(ROUND(IF(AND(F279&lt;&gt;"",G279&lt;&gt;""),H279/I279,0),2),0)</f>
        <v>0</v>
      </c>
      <c r="M279" s="47" t="str">
        <f t="shared" si="62"/>
        <v>-</v>
      </c>
      <c r="N279" s="68" t="str">
        <f>M279</f>
        <v>-</v>
      </c>
      <c r="O279" s="81"/>
    </row>
    <row r="280" spans="1:15" s="16" customFormat="1" ht="20.45" hidden="1" customHeight="1">
      <c r="B280" s="79"/>
      <c r="C280" s="64" t="s">
        <v>14</v>
      </c>
      <c r="D280" s="73" t="s">
        <v>23</v>
      </c>
      <c r="E280" s="64">
        <v>2021</v>
      </c>
      <c r="F280" s="50">
        <v>44197</v>
      </c>
      <c r="G280" s="50">
        <v>44561</v>
      </c>
      <c r="H280" s="51"/>
      <c r="I280" s="69">
        <f>ROUND(J280,2)</f>
        <v>12</v>
      </c>
      <c r="J280" s="69">
        <f>IF(AND(F280&lt;&gt;"",G280&lt;&gt;""),IF(K280&gt;0,K280,IF(K280&lt;0,0,K280)),0)</f>
        <v>12</v>
      </c>
      <c r="K280" s="69">
        <f t="shared" si="63"/>
        <v>12</v>
      </c>
      <c r="L280" s="67">
        <f t="shared" si="64"/>
        <v>0</v>
      </c>
      <c r="M280" s="148" t="s">
        <v>24</v>
      </c>
      <c r="N280" s="68" t="str">
        <f>M280</f>
        <v>-</v>
      </c>
      <c r="O280" s="81"/>
    </row>
    <row r="281" spans="1:15" ht="15.75" hidden="1" thickBot="1">
      <c r="B281" s="79"/>
      <c r="C281" s="74"/>
      <c r="D281" s="74"/>
      <c r="E281" s="74"/>
      <c r="F281" s="74"/>
      <c r="G281" s="74"/>
      <c r="H281" s="74"/>
      <c r="I281" s="74"/>
      <c r="J281" s="14"/>
      <c r="K281" s="14"/>
      <c r="L281" s="74"/>
      <c r="M281" s="14"/>
      <c r="N281" s="74"/>
      <c r="O281" s="80"/>
    </row>
    <row r="282" spans="1:15" s="16" customFormat="1" ht="23.45" hidden="1" customHeight="1" thickBot="1">
      <c r="B282" s="22"/>
      <c r="D282" s="164" t="str">
        <f>"Qualifying Income from: "&amp;D272</f>
        <v xml:space="preserve">Qualifying Income from: </v>
      </c>
      <c r="E282" s="165"/>
      <c r="F282" s="165"/>
      <c r="G282" s="165"/>
      <c r="H282" s="165"/>
      <c r="I282" s="165"/>
      <c r="J282" s="31"/>
      <c r="K282" s="31">
        <f>IF(C276="X",L276,0)+IFERROR(SUMIF(C278:C280,"=X",H278:H280)/SUMIF(C278:C280,"=X",I278:I280),0)</f>
        <v>0</v>
      </c>
      <c r="L282" s="95">
        <f>K282</f>
        <v>0</v>
      </c>
      <c r="M282" s="150"/>
      <c r="N282" s="45"/>
      <c r="O282" s="30"/>
    </row>
    <row r="283" spans="1:15" ht="15.75" hidden="1" thickBot="1">
      <c r="B283" s="25"/>
      <c r="C283" s="26"/>
      <c r="D283" s="26"/>
      <c r="E283" s="26"/>
      <c r="F283" s="26"/>
      <c r="G283" s="26"/>
      <c r="H283" s="26"/>
      <c r="I283" s="26"/>
      <c r="J283" s="40" t="s">
        <v>1</v>
      </c>
      <c r="K283" s="40" t="s">
        <v>1</v>
      </c>
      <c r="L283" s="26"/>
      <c r="M283" s="43" t="s">
        <v>1</v>
      </c>
      <c r="N283" s="26"/>
      <c r="O283" s="27"/>
    </row>
    <row r="284" spans="1:15" s="16" customFormat="1" ht="19.899999999999999" customHeight="1" thickBot="1">
      <c r="B284" s="20"/>
      <c r="C284" s="32" t="s">
        <v>39</v>
      </c>
      <c r="D284" s="33"/>
      <c r="E284" s="33"/>
      <c r="F284" s="33"/>
      <c r="G284" s="33"/>
      <c r="H284" s="33"/>
      <c r="I284" s="33"/>
      <c r="J284" s="34"/>
      <c r="K284" s="34"/>
      <c r="L284" s="33"/>
      <c r="M284" s="34"/>
      <c r="N284" s="33"/>
      <c r="O284" s="35"/>
    </row>
    <row r="285" spans="1:15" hidden="1">
      <c r="B285" s="77"/>
      <c r="C285" s="41"/>
      <c r="D285" s="41"/>
      <c r="E285" s="41"/>
      <c r="F285" s="41"/>
      <c r="G285" s="41"/>
      <c r="H285" s="41"/>
      <c r="I285" s="41"/>
      <c r="J285" s="42" t="s">
        <v>1</v>
      </c>
      <c r="K285" s="42" t="s">
        <v>1</v>
      </c>
      <c r="L285" s="42"/>
      <c r="M285" s="42" t="s">
        <v>1</v>
      </c>
      <c r="N285" s="41"/>
      <c r="O285" s="78"/>
    </row>
    <row r="286" spans="1:15" ht="60" hidden="1">
      <c r="B286" s="79"/>
      <c r="C286" s="12" t="s">
        <v>9</v>
      </c>
      <c r="D286" s="184"/>
      <c r="E286" s="184"/>
      <c r="F286" s="184"/>
      <c r="G286" s="184"/>
      <c r="H286" s="6" t="s">
        <v>40</v>
      </c>
      <c r="I286" s="118"/>
      <c r="J286" s="59" t="s">
        <v>1</v>
      </c>
      <c r="K286" s="59" t="s">
        <v>1</v>
      </c>
      <c r="L286" s="61" t="s">
        <v>41</v>
      </c>
      <c r="M286" s="75" t="s">
        <v>1</v>
      </c>
      <c r="N286" s="76"/>
      <c r="O286" s="80"/>
    </row>
    <row r="287" spans="1:15" s="16" customFormat="1" ht="37.15" hidden="1" customHeight="1">
      <c r="A287" s="123"/>
      <c r="B287" s="79"/>
      <c r="C287" s="96" t="s">
        <v>14</v>
      </c>
      <c r="D287" s="185" t="s">
        <v>42</v>
      </c>
      <c r="E287" s="185"/>
      <c r="F287" s="185"/>
      <c r="G287" s="185"/>
      <c r="H287" s="51"/>
      <c r="I287" s="121" t="s">
        <v>43</v>
      </c>
      <c r="J287" s="69">
        <f>ROUND(H287/12,2)</f>
        <v>0</v>
      </c>
      <c r="K287" s="119"/>
      <c r="L287" s="67">
        <f>J287</f>
        <v>0</v>
      </c>
      <c r="M287" s="75" t="s">
        <v>1</v>
      </c>
      <c r="N287" s="47"/>
      <c r="O287" s="81"/>
    </row>
    <row r="288" spans="1:15" s="16" customFormat="1" ht="37.15" hidden="1" customHeight="1">
      <c r="A288" s="123"/>
      <c r="B288" s="79"/>
      <c r="C288" s="96" t="s">
        <v>14</v>
      </c>
      <c r="D288" s="185" t="s">
        <v>44</v>
      </c>
      <c r="E288" s="185"/>
      <c r="F288" s="185"/>
      <c r="G288" s="185"/>
      <c r="H288" s="51"/>
      <c r="I288" s="121" t="str">
        <f>"Taxable portion = "&amp;TEXT((K288*100),"0.00")&amp;"%"</f>
        <v>Taxable portion = 0.00%</v>
      </c>
      <c r="J288" s="69">
        <f>ROUND(H288/12,2)</f>
        <v>0</v>
      </c>
      <c r="K288" s="120">
        <f>IFERROR(ROUND(H288/H287,4),0)</f>
        <v>0</v>
      </c>
      <c r="L288" s="67">
        <f>J288</f>
        <v>0</v>
      </c>
      <c r="M288" s="75" t="s">
        <v>1</v>
      </c>
      <c r="N288" s="47"/>
      <c r="O288" s="81"/>
    </row>
    <row r="289" spans="1:15" s="16" customFormat="1" ht="31.15" hidden="1" customHeight="1">
      <c r="A289" s="123"/>
      <c r="B289" s="79"/>
      <c r="C289" s="96" t="s">
        <v>14</v>
      </c>
      <c r="D289" s="185" t="s">
        <v>45</v>
      </c>
      <c r="E289" s="185"/>
      <c r="F289" s="185"/>
      <c r="G289" s="105">
        <v>0.25</v>
      </c>
      <c r="H289" s="103">
        <f>ROUND(IF(AND(H287=0,H288=0),0,H287-H288),2)</f>
        <v>0</v>
      </c>
      <c r="I289" s="121" t="str">
        <f>"Non-taxable portion = "&amp;TEXT((K289*100),"0.00")&amp;"%"</f>
        <v>Non-taxable portion = 0.00%</v>
      </c>
      <c r="J289" s="69">
        <f>ROUND((H289*(1+G289))/12,2)</f>
        <v>0</v>
      </c>
      <c r="K289" s="120">
        <f>ROUND(IF(AND(H287=0,H288=0),0,1-K288),4)</f>
        <v>0</v>
      </c>
      <c r="L289" s="67">
        <f>J289</f>
        <v>0</v>
      </c>
      <c r="M289" s="75" t="s">
        <v>1</v>
      </c>
      <c r="N289" s="48"/>
      <c r="O289" s="81"/>
    </row>
    <row r="290" spans="1:15" s="16" customFormat="1" ht="24" hidden="1" customHeight="1">
      <c r="A290" s="123"/>
      <c r="B290" s="79"/>
      <c r="C290" s="96"/>
      <c r="D290" s="124"/>
      <c r="E290" s="124"/>
      <c r="F290" s="124"/>
      <c r="G290" s="125"/>
      <c r="H290" s="103"/>
      <c r="I290" s="121"/>
      <c r="J290" s="69"/>
      <c r="K290" s="126"/>
      <c r="L290" s="67"/>
      <c r="M290" s="93"/>
      <c r="N290" s="48"/>
      <c r="O290" s="81"/>
    </row>
    <row r="291" spans="1:15" s="16" customFormat="1" ht="33" hidden="1" customHeight="1">
      <c r="A291" s="123"/>
      <c r="B291" s="79"/>
      <c r="C291" s="96" t="s">
        <v>14</v>
      </c>
      <c r="D291" s="167" t="s">
        <v>46</v>
      </c>
      <c r="E291" s="167"/>
      <c r="F291" s="167"/>
      <c r="G291" s="167"/>
      <c r="H291" s="167"/>
      <c r="I291" s="167"/>
      <c r="J291" s="69"/>
      <c r="K291" s="69"/>
      <c r="L291" s="104"/>
      <c r="M291" s="75" t="s">
        <v>1</v>
      </c>
      <c r="N291" s="48"/>
      <c r="O291" s="81"/>
    </row>
    <row r="292" spans="1:15" s="16" customFormat="1" ht="33" hidden="1" customHeight="1">
      <c r="A292" s="123"/>
      <c r="B292" s="79"/>
      <c r="C292" s="96" t="s">
        <v>14</v>
      </c>
      <c r="D292" s="167" t="s">
        <v>47</v>
      </c>
      <c r="E292" s="167"/>
      <c r="F292" s="167"/>
      <c r="G292" s="167"/>
      <c r="H292" s="167"/>
      <c r="I292" s="167"/>
      <c r="J292" s="69"/>
      <c r="K292" s="69">
        <f>ROUND(L291*K288,2)</f>
        <v>0</v>
      </c>
      <c r="L292" s="122">
        <f>K292</f>
        <v>0</v>
      </c>
      <c r="M292" s="75" t="s">
        <v>1</v>
      </c>
      <c r="N292" s="48"/>
      <c r="O292" s="81"/>
    </row>
    <row r="293" spans="1:15" s="16" customFormat="1" ht="33" hidden="1" customHeight="1">
      <c r="A293" s="123"/>
      <c r="B293" s="79"/>
      <c r="C293" s="96" t="s">
        <v>14</v>
      </c>
      <c r="D293" s="167" t="s">
        <v>48</v>
      </c>
      <c r="E293" s="167"/>
      <c r="F293" s="167"/>
      <c r="G293" s="167"/>
      <c r="H293" s="167"/>
      <c r="I293" s="167"/>
      <c r="J293" s="69"/>
      <c r="K293" s="69">
        <f>ROUND(IF(AND(H287=0,H288=0),0,(L291-L292)*(1+G289)),2)</f>
        <v>0</v>
      </c>
      <c r="L293" s="67">
        <f>K293</f>
        <v>0</v>
      </c>
      <c r="M293" s="75" t="s">
        <v>1</v>
      </c>
      <c r="N293" s="48"/>
      <c r="O293" s="81"/>
    </row>
    <row r="294" spans="1:15" ht="15.75" hidden="1" thickBot="1">
      <c r="B294" s="79"/>
      <c r="C294" s="74"/>
      <c r="D294" s="74"/>
      <c r="E294" s="74"/>
      <c r="F294" s="74"/>
      <c r="G294" s="74"/>
      <c r="H294" s="74"/>
      <c r="I294" s="74"/>
      <c r="J294" s="14"/>
      <c r="K294" s="14"/>
      <c r="L294" s="74"/>
      <c r="M294" s="14"/>
      <c r="N294" s="74"/>
      <c r="O294" s="80"/>
    </row>
    <row r="295" spans="1:15" s="16" customFormat="1" ht="23.45" hidden="1" customHeight="1" thickBot="1">
      <c r="B295" s="79"/>
      <c r="C295" s="97"/>
      <c r="D295" s="164" t="str">
        <f>"Qualifying Income from: "&amp;D272</f>
        <v xml:space="preserve">Qualifying Income from: </v>
      </c>
      <c r="E295" s="165"/>
      <c r="F295" s="165"/>
      <c r="G295" s="165"/>
      <c r="H295" s="165"/>
      <c r="I295" s="165"/>
      <c r="J295" s="98"/>
      <c r="K295" s="98">
        <f>IFERROR(SUMIF(C287:C293,"=X",L287:L293),0)</f>
        <v>0</v>
      </c>
      <c r="L295" s="102">
        <f>K295</f>
        <v>0</v>
      </c>
      <c r="M295" s="151"/>
      <c r="N295" s="99"/>
      <c r="O295" s="81"/>
    </row>
    <row r="296" spans="1:15" ht="15.75" hidden="1" thickBot="1">
      <c r="B296" s="100"/>
      <c r="C296" s="39"/>
      <c r="D296" s="39"/>
      <c r="E296" s="39"/>
      <c r="F296" s="39"/>
      <c r="G296" s="39"/>
      <c r="H296" s="39"/>
      <c r="I296" s="39"/>
      <c r="J296" s="40"/>
      <c r="K296" s="40"/>
      <c r="L296" s="39"/>
      <c r="M296" s="40"/>
      <c r="N296" s="39"/>
      <c r="O296" s="101"/>
    </row>
    <row r="297" spans="1:15" ht="15.75" thickBot="1">
      <c r="B297" s="1"/>
    </row>
    <row r="298" spans="1:15" ht="25.15" customHeight="1" thickBot="1">
      <c r="B298" s="170" t="s">
        <v>6</v>
      </c>
      <c r="C298" s="171"/>
      <c r="D298" s="173"/>
      <c r="E298" s="174"/>
      <c r="F298" s="174"/>
      <c r="G298" s="175"/>
      <c r="H298" s="163" t="s">
        <v>36</v>
      </c>
      <c r="I298" s="173"/>
      <c r="J298" s="174"/>
      <c r="K298" s="174"/>
      <c r="L298" s="174"/>
      <c r="M298" s="174"/>
      <c r="N298" s="175"/>
      <c r="O298" s="72"/>
    </row>
    <row r="299" spans="1:15" s="16" customFormat="1" ht="19.899999999999999" customHeight="1" thickBot="1">
      <c r="B299" s="20"/>
      <c r="C299" s="32" t="s">
        <v>37</v>
      </c>
      <c r="D299" s="33"/>
      <c r="E299" s="33"/>
      <c r="F299" s="33"/>
      <c r="G299" s="33"/>
      <c r="H299" s="33"/>
      <c r="I299" s="33"/>
      <c r="J299" s="34"/>
      <c r="K299" s="34"/>
      <c r="L299" s="33"/>
      <c r="M299" s="34"/>
      <c r="N299" s="33"/>
      <c r="O299" s="35"/>
    </row>
    <row r="300" spans="1:15" s="16" customFormat="1" ht="10.9" hidden="1" customHeight="1">
      <c r="B300" s="77"/>
      <c r="C300" s="53"/>
      <c r="D300" s="37"/>
      <c r="E300" s="37"/>
      <c r="F300" s="37"/>
      <c r="G300" s="37"/>
      <c r="H300" s="37"/>
      <c r="I300" s="37"/>
      <c r="J300" s="36" t="s">
        <v>1</v>
      </c>
      <c r="K300" s="36" t="s">
        <v>1</v>
      </c>
      <c r="L300" s="37"/>
      <c r="M300" s="36" t="s">
        <v>1</v>
      </c>
      <c r="N300" s="37"/>
      <c r="O300" s="85"/>
    </row>
    <row r="301" spans="1:15" ht="60" hidden="1">
      <c r="B301" s="79"/>
      <c r="C301" s="12" t="s">
        <v>9</v>
      </c>
      <c r="D301" s="6"/>
      <c r="E301" s="6"/>
      <c r="F301" s="74"/>
      <c r="G301" s="6"/>
      <c r="H301" s="6"/>
      <c r="I301" s="74"/>
      <c r="J301" s="87"/>
      <c r="K301" s="87"/>
      <c r="L301" s="6"/>
      <c r="M301" s="12" t="s">
        <v>1</v>
      </c>
      <c r="N301" s="6"/>
      <c r="O301" s="80"/>
    </row>
    <row r="302" spans="1:15" s="16" customFormat="1" ht="20.45" hidden="1" customHeight="1">
      <c r="B302" s="79"/>
      <c r="C302" s="64" t="s">
        <v>14</v>
      </c>
      <c r="D302" s="183" t="s">
        <v>38</v>
      </c>
      <c r="E302" s="167"/>
      <c r="F302" s="167"/>
      <c r="G302" s="56"/>
      <c r="H302" s="88"/>
      <c r="I302" s="74"/>
      <c r="J302" s="89"/>
      <c r="K302" s="89"/>
      <c r="L302" s="70"/>
      <c r="M302" s="103"/>
      <c r="N302" s="56"/>
      <c r="O302" s="81"/>
    </row>
    <row r="303" spans="1:15" ht="31.15" hidden="1" customHeight="1">
      <c r="B303" s="86"/>
      <c r="C303" s="90"/>
      <c r="D303" s="90"/>
      <c r="E303" s="90"/>
      <c r="F303" s="14" t="s">
        <v>16</v>
      </c>
      <c r="G303" s="6" t="s">
        <v>17</v>
      </c>
      <c r="H303" s="6" t="s">
        <v>18</v>
      </c>
      <c r="I303" s="91" t="s">
        <v>19</v>
      </c>
      <c r="J303" s="91"/>
      <c r="K303" s="91"/>
      <c r="L303" s="92" t="s">
        <v>20</v>
      </c>
      <c r="M303" s="93"/>
      <c r="N303" s="94" t="s">
        <v>21</v>
      </c>
      <c r="O303" s="80"/>
    </row>
    <row r="304" spans="1:15" s="16" customFormat="1" ht="20.45" hidden="1" customHeight="1">
      <c r="B304" s="79"/>
      <c r="C304" s="64" t="s">
        <v>14</v>
      </c>
      <c r="D304" s="73" t="s">
        <v>22</v>
      </c>
      <c r="E304" s="64">
        <v>2023</v>
      </c>
      <c r="F304" s="50">
        <v>44927</v>
      </c>
      <c r="G304" s="50"/>
      <c r="H304" s="51"/>
      <c r="I304" s="69"/>
      <c r="J304" s="69">
        <f>IF(AND(F304&lt;&gt;"",G304&lt;&gt;""),IF(K304&gt;0,K304,IF(K304&lt;0,0,K304)),0)</f>
        <v>0</v>
      </c>
      <c r="K304" s="69">
        <f>IF(MONTH(F304)=MONTH(G304),((YEAR(G304)-YEAR(F304))*12)-12+(12-MONTH(F304))+MONTH(G304)-1+(EOMONTH(F304,0)-F304+1)/DAY(EOMONTH(F304,0))+(1-(EOMONTH(G304,0)-G304)/DAY(EOMONTH(G304,0))),((YEAR(G304)-YEAR(F304))*12)-12+(12-MONTH(F304))+MONTH(G304)-1+(EOMONTH(F304,0)-F304+1)/DAY(EOMONTH(F304,0))+(1-(EOMONTH(G304,0)-G304)/DAY(EOMONTH(G304,0))))</f>
        <v>-1476</v>
      </c>
      <c r="L304" s="67">
        <f>IFERROR(ROUND(IF(AND(F304&lt;&gt;"",G304&lt;&gt;""),H304/I304,0),2),0)</f>
        <v>0</v>
      </c>
      <c r="M304" s="47" t="str">
        <f t="shared" ref="M304:M305" si="65">IFERROR(IF(((L304-L305)/ABS(L305))&gt;0,"+","")&amp;TEXT(ROUND(((L304-L305)/ABS(L305))*100,2),"0.00")&amp;"%","-")</f>
        <v>-</v>
      </c>
      <c r="N304" s="68" t="str">
        <f>M304</f>
        <v>-</v>
      </c>
      <c r="O304" s="81"/>
    </row>
    <row r="305" spans="1:15" s="16" customFormat="1" ht="20.45" hidden="1" customHeight="1">
      <c r="B305" s="79"/>
      <c r="C305" s="64" t="s">
        <v>14</v>
      </c>
      <c r="D305" s="73" t="s">
        <v>23</v>
      </c>
      <c r="E305" s="64">
        <v>2022</v>
      </c>
      <c r="F305" s="50">
        <v>44562</v>
      </c>
      <c r="G305" s="50">
        <v>44926</v>
      </c>
      <c r="H305" s="52"/>
      <c r="I305" s="69">
        <f>ROUND(J305,2)</f>
        <v>12</v>
      </c>
      <c r="J305" s="69">
        <f>IF(AND(F305&lt;&gt;"",G305&lt;&gt;""),IF(K305&gt;0,K305,IF(K305&lt;0,0,K305)),0)</f>
        <v>12</v>
      </c>
      <c r="K305" s="69">
        <f t="shared" ref="K305:K306" si="66">IF(MONTH(F305)=MONTH(G305),((YEAR(G305)-YEAR(F305))*12)-12+(12-MONTH(F305))+MONTH(G305)-1+(EOMONTH(F305,0)-F305+1)/DAY(EOMONTH(F305,0))+(1-(EOMONTH(G305,0)-G305)/DAY(EOMONTH(G305,0))),((YEAR(G305)-YEAR(F305))*12)-12+(12-MONTH(F305))+MONTH(G305)-1+(EOMONTH(F305,0)-F305+1)/DAY(EOMONTH(F305,0))+(1-(EOMONTH(G305,0)-G305)/DAY(EOMONTH(G305,0))))</f>
        <v>12</v>
      </c>
      <c r="L305" s="67">
        <f t="shared" ref="L305:L306" si="67">IFERROR(ROUND(IF(AND(F305&lt;&gt;"",G305&lt;&gt;""),H305/I305,0),2),0)</f>
        <v>0</v>
      </c>
      <c r="M305" s="47" t="str">
        <f t="shared" si="65"/>
        <v>-</v>
      </c>
      <c r="N305" s="68" t="str">
        <f>M305</f>
        <v>-</v>
      </c>
      <c r="O305" s="81"/>
    </row>
    <row r="306" spans="1:15" s="16" customFormat="1" ht="20.45" hidden="1" customHeight="1">
      <c r="B306" s="79"/>
      <c r="C306" s="64" t="s">
        <v>14</v>
      </c>
      <c r="D306" s="73" t="s">
        <v>23</v>
      </c>
      <c r="E306" s="64">
        <v>2021</v>
      </c>
      <c r="F306" s="50">
        <v>44197</v>
      </c>
      <c r="G306" s="50">
        <v>44561</v>
      </c>
      <c r="H306" s="51"/>
      <c r="I306" s="69">
        <f>ROUND(J306,2)</f>
        <v>12</v>
      </c>
      <c r="J306" s="69">
        <f>IF(AND(F306&lt;&gt;"",G306&lt;&gt;""),IF(K306&gt;0,K306,IF(K306&lt;0,0,K306)),0)</f>
        <v>12</v>
      </c>
      <c r="K306" s="69">
        <f t="shared" si="66"/>
        <v>12</v>
      </c>
      <c r="L306" s="67">
        <f t="shared" si="67"/>
        <v>0</v>
      </c>
      <c r="M306" s="148" t="s">
        <v>24</v>
      </c>
      <c r="N306" s="68" t="str">
        <f>M306</f>
        <v>-</v>
      </c>
      <c r="O306" s="81"/>
    </row>
    <row r="307" spans="1:15" ht="15.75" hidden="1" thickBot="1">
      <c r="B307" s="79"/>
      <c r="C307" s="74"/>
      <c r="D307" s="74"/>
      <c r="E307" s="74"/>
      <c r="F307" s="74"/>
      <c r="G307" s="74"/>
      <c r="H307" s="74"/>
      <c r="I307" s="74"/>
      <c r="J307" s="14"/>
      <c r="K307" s="14"/>
      <c r="L307" s="74"/>
      <c r="M307" s="14"/>
      <c r="N307" s="74"/>
      <c r="O307" s="80"/>
    </row>
    <row r="308" spans="1:15" s="16" customFormat="1" ht="23.45" hidden="1" customHeight="1" thickBot="1">
      <c r="B308" s="22"/>
      <c r="D308" s="164" t="str">
        <f>"Qualifying Income from: "&amp;D298</f>
        <v xml:space="preserve">Qualifying Income from: </v>
      </c>
      <c r="E308" s="165"/>
      <c r="F308" s="165"/>
      <c r="G308" s="165"/>
      <c r="H308" s="165"/>
      <c r="I308" s="165"/>
      <c r="J308" s="31"/>
      <c r="K308" s="31">
        <f>IF(C302="X",L302,0)+IFERROR(SUMIF(C304:C306,"=X",H304:H306)/SUMIF(C304:C306,"=X",I304:I306),0)</f>
        <v>0</v>
      </c>
      <c r="L308" s="95">
        <f>K308</f>
        <v>0</v>
      </c>
      <c r="M308" s="150"/>
      <c r="N308" s="45"/>
      <c r="O308" s="30"/>
    </row>
    <row r="309" spans="1:15" ht="15.75" hidden="1" thickBot="1">
      <c r="B309" s="25"/>
      <c r="C309" s="26"/>
      <c r="D309" s="26"/>
      <c r="E309" s="26"/>
      <c r="F309" s="26"/>
      <c r="G309" s="26"/>
      <c r="H309" s="26"/>
      <c r="I309" s="26"/>
      <c r="J309" s="40" t="s">
        <v>1</v>
      </c>
      <c r="K309" s="40" t="s">
        <v>1</v>
      </c>
      <c r="L309" s="26"/>
      <c r="M309" s="43" t="s">
        <v>1</v>
      </c>
      <c r="N309" s="26"/>
      <c r="O309" s="27"/>
    </row>
    <row r="310" spans="1:15" s="16" customFormat="1" ht="19.899999999999999" customHeight="1" thickBot="1">
      <c r="B310" s="20"/>
      <c r="C310" s="32" t="s">
        <v>39</v>
      </c>
      <c r="D310" s="33"/>
      <c r="E310" s="33"/>
      <c r="F310" s="33"/>
      <c r="G310" s="33"/>
      <c r="H310" s="33"/>
      <c r="I310" s="33"/>
      <c r="J310" s="34"/>
      <c r="K310" s="34"/>
      <c r="L310" s="33"/>
      <c r="M310" s="34"/>
      <c r="N310" s="33"/>
      <c r="O310" s="35"/>
    </row>
    <row r="311" spans="1:15" hidden="1">
      <c r="B311" s="77"/>
      <c r="C311" s="41"/>
      <c r="D311" s="41"/>
      <c r="E311" s="41"/>
      <c r="F311" s="41"/>
      <c r="G311" s="41"/>
      <c r="H311" s="41"/>
      <c r="I311" s="41"/>
      <c r="J311" s="42" t="s">
        <v>1</v>
      </c>
      <c r="K311" s="42" t="s">
        <v>1</v>
      </c>
      <c r="L311" s="42"/>
      <c r="M311" s="42" t="s">
        <v>1</v>
      </c>
      <c r="N311" s="41"/>
      <c r="O311" s="78"/>
    </row>
    <row r="312" spans="1:15" ht="60" hidden="1">
      <c r="B312" s="79"/>
      <c r="C312" s="12" t="s">
        <v>9</v>
      </c>
      <c r="D312" s="184"/>
      <c r="E312" s="184"/>
      <c r="F312" s="184"/>
      <c r="G312" s="184"/>
      <c r="H312" s="6" t="s">
        <v>40</v>
      </c>
      <c r="I312" s="118"/>
      <c r="J312" s="59" t="s">
        <v>1</v>
      </c>
      <c r="K312" s="59" t="s">
        <v>1</v>
      </c>
      <c r="L312" s="61" t="s">
        <v>41</v>
      </c>
      <c r="M312" s="75" t="s">
        <v>1</v>
      </c>
      <c r="N312" s="76"/>
      <c r="O312" s="80"/>
    </row>
    <row r="313" spans="1:15" s="16" customFormat="1" ht="37.15" hidden="1" customHeight="1">
      <c r="A313" s="123"/>
      <c r="B313" s="79"/>
      <c r="C313" s="96" t="s">
        <v>14</v>
      </c>
      <c r="D313" s="185" t="s">
        <v>42</v>
      </c>
      <c r="E313" s="185"/>
      <c r="F313" s="185"/>
      <c r="G313" s="185"/>
      <c r="H313" s="51"/>
      <c r="I313" s="121" t="s">
        <v>43</v>
      </c>
      <c r="J313" s="69">
        <f>ROUND(H313/12,2)</f>
        <v>0</v>
      </c>
      <c r="K313" s="119"/>
      <c r="L313" s="67">
        <f>J313</f>
        <v>0</v>
      </c>
      <c r="M313" s="75" t="s">
        <v>1</v>
      </c>
      <c r="N313" s="47"/>
      <c r="O313" s="81"/>
    </row>
    <row r="314" spans="1:15" s="16" customFormat="1" ht="37.15" hidden="1" customHeight="1">
      <c r="A314" s="123"/>
      <c r="B314" s="79"/>
      <c r="C314" s="96" t="s">
        <v>14</v>
      </c>
      <c r="D314" s="185" t="s">
        <v>44</v>
      </c>
      <c r="E314" s="185"/>
      <c r="F314" s="185"/>
      <c r="G314" s="185"/>
      <c r="H314" s="51"/>
      <c r="I314" s="121" t="str">
        <f>"Taxable portion = "&amp;TEXT((K314*100),"0.00")&amp;"%"</f>
        <v>Taxable portion = 0.00%</v>
      </c>
      <c r="J314" s="69">
        <f>ROUND(H314/12,2)</f>
        <v>0</v>
      </c>
      <c r="K314" s="120">
        <f>IFERROR(ROUND(H314/H313,4),0)</f>
        <v>0</v>
      </c>
      <c r="L314" s="67">
        <f>J314</f>
        <v>0</v>
      </c>
      <c r="M314" s="75" t="s">
        <v>1</v>
      </c>
      <c r="N314" s="47"/>
      <c r="O314" s="81"/>
    </row>
    <row r="315" spans="1:15" s="16" customFormat="1" ht="31.15" hidden="1" customHeight="1">
      <c r="A315" s="123"/>
      <c r="B315" s="79"/>
      <c r="C315" s="96" t="s">
        <v>14</v>
      </c>
      <c r="D315" s="185" t="s">
        <v>45</v>
      </c>
      <c r="E315" s="185"/>
      <c r="F315" s="185"/>
      <c r="G315" s="105">
        <v>0.25</v>
      </c>
      <c r="H315" s="103">
        <f>ROUND(IF(AND(H313=0,H314=0),0,H313-H314),2)</f>
        <v>0</v>
      </c>
      <c r="I315" s="121" t="str">
        <f>"Non-taxable portion = "&amp;TEXT((K315*100),"0.00")&amp;"%"</f>
        <v>Non-taxable portion = 0.00%</v>
      </c>
      <c r="J315" s="69">
        <f>ROUND((H315*(1+G315))/12,2)</f>
        <v>0</v>
      </c>
      <c r="K315" s="120">
        <f>ROUND(IF(AND(H313=0,H314=0),0,1-K314),4)</f>
        <v>0</v>
      </c>
      <c r="L315" s="67">
        <f>J315</f>
        <v>0</v>
      </c>
      <c r="M315" s="75" t="s">
        <v>1</v>
      </c>
      <c r="N315" s="48"/>
      <c r="O315" s="81"/>
    </row>
    <row r="316" spans="1:15" s="16" customFormat="1" ht="24" hidden="1" customHeight="1">
      <c r="A316" s="123"/>
      <c r="B316" s="79"/>
      <c r="C316" s="96"/>
      <c r="D316" s="124"/>
      <c r="E316" s="124"/>
      <c r="F316" s="124"/>
      <c r="G316" s="125"/>
      <c r="H316" s="103"/>
      <c r="I316" s="121"/>
      <c r="J316" s="69"/>
      <c r="K316" s="126"/>
      <c r="L316" s="67"/>
      <c r="M316" s="93"/>
      <c r="N316" s="48"/>
      <c r="O316" s="81"/>
    </row>
    <row r="317" spans="1:15" s="16" customFormat="1" ht="33" hidden="1" customHeight="1">
      <c r="A317" s="123"/>
      <c r="B317" s="79"/>
      <c r="C317" s="96" t="s">
        <v>14</v>
      </c>
      <c r="D317" s="167" t="s">
        <v>46</v>
      </c>
      <c r="E317" s="167"/>
      <c r="F317" s="167"/>
      <c r="G317" s="167"/>
      <c r="H317" s="167"/>
      <c r="I317" s="167"/>
      <c r="J317" s="69"/>
      <c r="K317" s="69"/>
      <c r="L317" s="104"/>
      <c r="M317" s="75" t="s">
        <v>1</v>
      </c>
      <c r="N317" s="48"/>
      <c r="O317" s="81"/>
    </row>
    <row r="318" spans="1:15" s="16" customFormat="1" ht="33" hidden="1" customHeight="1">
      <c r="A318" s="123"/>
      <c r="B318" s="79"/>
      <c r="C318" s="96" t="s">
        <v>14</v>
      </c>
      <c r="D318" s="167" t="s">
        <v>47</v>
      </c>
      <c r="E318" s="167"/>
      <c r="F318" s="167"/>
      <c r="G318" s="167"/>
      <c r="H318" s="167"/>
      <c r="I318" s="167"/>
      <c r="J318" s="69"/>
      <c r="K318" s="69">
        <f>ROUND(L317*K314,2)</f>
        <v>0</v>
      </c>
      <c r="L318" s="122">
        <f>K318</f>
        <v>0</v>
      </c>
      <c r="M318" s="75" t="s">
        <v>1</v>
      </c>
      <c r="N318" s="48"/>
      <c r="O318" s="81"/>
    </row>
    <row r="319" spans="1:15" s="16" customFormat="1" ht="33" hidden="1" customHeight="1">
      <c r="A319" s="123"/>
      <c r="B319" s="79"/>
      <c r="C319" s="96" t="s">
        <v>14</v>
      </c>
      <c r="D319" s="167" t="s">
        <v>48</v>
      </c>
      <c r="E319" s="167"/>
      <c r="F319" s="167"/>
      <c r="G319" s="167"/>
      <c r="H319" s="167"/>
      <c r="I319" s="167"/>
      <c r="J319" s="69"/>
      <c r="K319" s="69">
        <f>ROUND(IF(AND(H313=0,H314=0),0,(L317-L318)*(1+G315)),2)</f>
        <v>0</v>
      </c>
      <c r="L319" s="67">
        <f>K319</f>
        <v>0</v>
      </c>
      <c r="M319" s="75" t="s">
        <v>1</v>
      </c>
      <c r="N319" s="48"/>
      <c r="O319" s="81"/>
    </row>
    <row r="320" spans="1:15" ht="15.75" hidden="1" thickBot="1">
      <c r="B320" s="79"/>
      <c r="C320" s="74"/>
      <c r="D320" s="74"/>
      <c r="E320" s="74"/>
      <c r="F320" s="74"/>
      <c r="G320" s="74"/>
      <c r="H320" s="74"/>
      <c r="I320" s="74"/>
      <c r="J320" s="14"/>
      <c r="K320" s="14"/>
      <c r="L320" s="74"/>
      <c r="M320" s="14"/>
      <c r="N320" s="74"/>
      <c r="O320" s="80"/>
    </row>
    <row r="321" spans="2:15" s="16" customFormat="1" ht="23.45" hidden="1" customHeight="1" thickBot="1">
      <c r="B321" s="79"/>
      <c r="C321" s="97"/>
      <c r="D321" s="164" t="str">
        <f>"Qualifying Income from: "&amp;D298</f>
        <v xml:space="preserve">Qualifying Income from: </v>
      </c>
      <c r="E321" s="165"/>
      <c r="F321" s="165"/>
      <c r="G321" s="165"/>
      <c r="H321" s="165"/>
      <c r="I321" s="165"/>
      <c r="J321" s="98"/>
      <c r="K321" s="98">
        <f>IFERROR(SUMIF(C313:C319,"=X",L313:L319),0)</f>
        <v>0</v>
      </c>
      <c r="L321" s="102">
        <f>K321</f>
        <v>0</v>
      </c>
      <c r="M321" s="151"/>
      <c r="N321" s="99"/>
      <c r="O321" s="81"/>
    </row>
    <row r="322" spans="2:15" ht="15.75" hidden="1" thickBot="1">
      <c r="B322" s="100"/>
      <c r="C322" s="39"/>
      <c r="D322" s="39"/>
      <c r="E322" s="39"/>
      <c r="F322" s="39"/>
      <c r="G322" s="39"/>
      <c r="H322" s="39"/>
      <c r="I322" s="39"/>
      <c r="J322" s="40"/>
      <c r="K322" s="40"/>
      <c r="L322" s="39"/>
      <c r="M322" s="40"/>
      <c r="N322" s="39"/>
      <c r="O322" s="101"/>
    </row>
    <row r="323" spans="2:15" ht="15.75" thickBot="1">
      <c r="B323" s="1"/>
    </row>
    <row r="324" spans="2:15" s="16" customFormat="1" ht="21.6" customHeight="1">
      <c r="B324" s="139"/>
      <c r="C324" s="37" t="s">
        <v>49</v>
      </c>
      <c r="D324" s="140"/>
      <c r="E324" s="140"/>
      <c r="F324" s="140"/>
      <c r="G324" s="140"/>
      <c r="H324" s="140"/>
      <c r="I324" s="140"/>
      <c r="J324" s="141"/>
      <c r="K324" s="141"/>
      <c r="L324" s="140"/>
      <c r="M324" s="141"/>
      <c r="N324" s="140"/>
      <c r="O324" s="38"/>
    </row>
    <row r="325" spans="2:15" ht="19.149999999999999" customHeight="1">
      <c r="B325" s="137"/>
      <c r="C325" s="186"/>
      <c r="D325" s="187"/>
      <c r="E325" s="187"/>
      <c r="F325" s="187"/>
      <c r="G325" s="187"/>
      <c r="H325" s="187"/>
      <c r="I325" s="187"/>
      <c r="J325" s="187"/>
      <c r="K325" s="187"/>
      <c r="L325" s="187"/>
      <c r="M325" s="187"/>
      <c r="N325" s="187"/>
      <c r="O325" s="29"/>
    </row>
    <row r="326" spans="2:15" ht="19.149999999999999" customHeight="1">
      <c r="B326" s="137"/>
      <c r="C326" s="187"/>
      <c r="D326" s="187"/>
      <c r="E326" s="187"/>
      <c r="F326" s="187"/>
      <c r="G326" s="187"/>
      <c r="H326" s="187"/>
      <c r="I326" s="187"/>
      <c r="J326" s="187"/>
      <c r="K326" s="187"/>
      <c r="L326" s="187"/>
      <c r="M326" s="187"/>
      <c r="N326" s="187"/>
      <c r="O326" s="29"/>
    </row>
    <row r="327" spans="2:15" ht="19.149999999999999" customHeight="1">
      <c r="B327" s="137"/>
      <c r="C327" s="187"/>
      <c r="D327" s="187"/>
      <c r="E327" s="187"/>
      <c r="F327" s="187"/>
      <c r="G327" s="187"/>
      <c r="H327" s="187"/>
      <c r="I327" s="187"/>
      <c r="J327" s="187"/>
      <c r="K327" s="187"/>
      <c r="L327" s="187"/>
      <c r="M327" s="187"/>
      <c r="N327" s="187"/>
      <c r="O327" s="29"/>
    </row>
    <row r="328" spans="2:15" ht="19.149999999999999" customHeight="1">
      <c r="B328" s="137"/>
      <c r="C328" s="187"/>
      <c r="D328" s="187"/>
      <c r="E328" s="187"/>
      <c r="F328" s="187"/>
      <c r="G328" s="187"/>
      <c r="H328" s="187"/>
      <c r="I328" s="187"/>
      <c r="J328" s="187"/>
      <c r="K328" s="187"/>
      <c r="L328" s="187"/>
      <c r="M328" s="187"/>
      <c r="N328" s="187"/>
      <c r="O328" s="29"/>
    </row>
    <row r="329" spans="2:15" ht="19.149999999999999" customHeight="1">
      <c r="B329" s="137"/>
      <c r="C329" s="187"/>
      <c r="D329" s="187"/>
      <c r="E329" s="187"/>
      <c r="F329" s="187"/>
      <c r="G329" s="187"/>
      <c r="H329" s="187"/>
      <c r="I329" s="187"/>
      <c r="J329" s="187"/>
      <c r="K329" s="187"/>
      <c r="L329" s="187"/>
      <c r="M329" s="187"/>
      <c r="N329" s="187"/>
      <c r="O329" s="29"/>
    </row>
    <row r="330" spans="2:15" ht="19.149999999999999" customHeight="1">
      <c r="B330" s="137"/>
      <c r="C330" s="187"/>
      <c r="D330" s="187"/>
      <c r="E330" s="187"/>
      <c r="F330" s="187"/>
      <c r="G330" s="187"/>
      <c r="H330" s="187"/>
      <c r="I330" s="187"/>
      <c r="J330" s="187"/>
      <c r="K330" s="187"/>
      <c r="L330" s="187"/>
      <c r="M330" s="187"/>
      <c r="N330" s="187"/>
      <c r="O330" s="29"/>
    </row>
    <row r="331" spans="2:15" ht="19.149999999999999" customHeight="1">
      <c r="B331" s="137"/>
      <c r="C331" s="187"/>
      <c r="D331" s="187"/>
      <c r="E331" s="187"/>
      <c r="F331" s="187"/>
      <c r="G331" s="187"/>
      <c r="H331" s="187"/>
      <c r="I331" s="187"/>
      <c r="J331" s="187"/>
      <c r="K331" s="187"/>
      <c r="L331" s="187"/>
      <c r="M331" s="187"/>
      <c r="N331" s="187"/>
      <c r="O331" s="29"/>
    </row>
    <row r="332" spans="2:15" ht="19.149999999999999" customHeight="1">
      <c r="B332" s="137"/>
      <c r="C332" s="187"/>
      <c r="D332" s="187"/>
      <c r="E332" s="187"/>
      <c r="F332" s="187"/>
      <c r="G332" s="187"/>
      <c r="H332" s="187"/>
      <c r="I332" s="187"/>
      <c r="J332" s="187"/>
      <c r="K332" s="187"/>
      <c r="L332" s="187"/>
      <c r="M332" s="187"/>
      <c r="N332" s="187"/>
      <c r="O332" s="29"/>
    </row>
    <row r="333" spans="2:15" ht="19.149999999999999" customHeight="1">
      <c r="B333" s="137"/>
      <c r="C333" s="187"/>
      <c r="D333" s="187"/>
      <c r="E333" s="187"/>
      <c r="F333" s="187"/>
      <c r="G333" s="187"/>
      <c r="H333" s="187"/>
      <c r="I333" s="187"/>
      <c r="J333" s="187"/>
      <c r="K333" s="187"/>
      <c r="L333" s="187"/>
      <c r="M333" s="187"/>
      <c r="N333" s="187"/>
      <c r="O333" s="29"/>
    </row>
    <row r="334" spans="2:15" ht="19.149999999999999" customHeight="1">
      <c r="B334" s="137"/>
      <c r="C334" s="187"/>
      <c r="D334" s="187"/>
      <c r="E334" s="187"/>
      <c r="F334" s="187"/>
      <c r="G334" s="187"/>
      <c r="H334" s="187"/>
      <c r="I334" s="187"/>
      <c r="J334" s="187"/>
      <c r="K334" s="187"/>
      <c r="L334" s="187"/>
      <c r="M334" s="187"/>
      <c r="N334" s="187"/>
      <c r="O334" s="29"/>
    </row>
    <row r="335" spans="2:15" ht="19.149999999999999" customHeight="1">
      <c r="B335" s="137"/>
      <c r="C335" s="187"/>
      <c r="D335" s="187"/>
      <c r="E335" s="187"/>
      <c r="F335" s="187"/>
      <c r="G335" s="187"/>
      <c r="H335" s="187"/>
      <c r="I335" s="187"/>
      <c r="J335" s="187"/>
      <c r="K335" s="187"/>
      <c r="L335" s="187"/>
      <c r="M335" s="187"/>
      <c r="N335" s="187"/>
      <c r="O335" s="29"/>
    </row>
    <row r="336" spans="2:15" ht="19.149999999999999" customHeight="1">
      <c r="B336" s="137"/>
      <c r="C336" s="187"/>
      <c r="D336" s="187"/>
      <c r="E336" s="187"/>
      <c r="F336" s="187"/>
      <c r="G336" s="187"/>
      <c r="H336" s="187"/>
      <c r="I336" s="187"/>
      <c r="J336" s="187"/>
      <c r="K336" s="187"/>
      <c r="L336" s="187"/>
      <c r="M336" s="187"/>
      <c r="N336" s="187"/>
      <c r="O336" s="29"/>
    </row>
    <row r="337" spans="2:15" ht="18" customHeight="1" thickBot="1">
      <c r="B337" s="138"/>
      <c r="C337" s="26"/>
      <c r="D337" s="26"/>
      <c r="E337" s="26"/>
      <c r="F337" s="26"/>
      <c r="G337" s="26"/>
      <c r="H337" s="26"/>
      <c r="I337" s="26"/>
      <c r="J337" s="43"/>
      <c r="K337" s="43"/>
      <c r="L337" s="26"/>
      <c r="M337" s="43"/>
      <c r="N337" s="26"/>
      <c r="O337" s="27"/>
    </row>
  </sheetData>
  <sheetProtection algorithmName="SHA-512" hashValue="IXsf1CAh6uISYUlbx/Y6PitzysXeP37rkyMrCf345+/yNxUxiYDarM8KF/o6TkLYU7ncYdMSeqmSuliRHAzq8A==" saltValue="iUVBXk5yk35k/hhLh3GaNw==" spinCount="100000" sheet="1" objects="1" scenarios="1"/>
  <mergeCells count="105">
    <mergeCell ref="D312:G312"/>
    <mergeCell ref="D313:G313"/>
    <mergeCell ref="D314:G314"/>
    <mergeCell ref="C325:N336"/>
    <mergeCell ref="D315:F315"/>
    <mergeCell ref="D317:I317"/>
    <mergeCell ref="D318:I318"/>
    <mergeCell ref="D319:I319"/>
    <mergeCell ref="D321:I321"/>
    <mergeCell ref="D291:I291"/>
    <mergeCell ref="D292:I292"/>
    <mergeCell ref="D293:I293"/>
    <mergeCell ref="D295:I295"/>
    <mergeCell ref="B298:C298"/>
    <mergeCell ref="D298:G298"/>
    <mergeCell ref="I298:N298"/>
    <mergeCell ref="D302:F302"/>
    <mergeCell ref="D308:I308"/>
    <mergeCell ref="D267:I267"/>
    <mergeCell ref="D269:I269"/>
    <mergeCell ref="B272:C272"/>
    <mergeCell ref="D276:F276"/>
    <mergeCell ref="D282:I282"/>
    <mergeCell ref="D286:G286"/>
    <mergeCell ref="D287:G287"/>
    <mergeCell ref="D288:G288"/>
    <mergeCell ref="D289:F289"/>
    <mergeCell ref="D272:G272"/>
    <mergeCell ref="I272:N272"/>
    <mergeCell ref="D250:F250"/>
    <mergeCell ref="D256:I256"/>
    <mergeCell ref="D260:G260"/>
    <mergeCell ref="D261:G261"/>
    <mergeCell ref="D241:I241"/>
    <mergeCell ref="D262:G262"/>
    <mergeCell ref="D263:F263"/>
    <mergeCell ref="D265:I265"/>
    <mergeCell ref="D266:I266"/>
    <mergeCell ref="D209:F209"/>
    <mergeCell ref="D215:I215"/>
    <mergeCell ref="B218:H218"/>
    <mergeCell ref="B246:C246"/>
    <mergeCell ref="B220:C220"/>
    <mergeCell ref="D224:F224"/>
    <mergeCell ref="D230:I230"/>
    <mergeCell ref="D243:I243"/>
    <mergeCell ref="D234:G234"/>
    <mergeCell ref="D235:G235"/>
    <mergeCell ref="D236:G236"/>
    <mergeCell ref="D237:F237"/>
    <mergeCell ref="D239:I239"/>
    <mergeCell ref="D240:I240"/>
    <mergeCell ref="D220:G220"/>
    <mergeCell ref="I220:N220"/>
    <mergeCell ref="D246:G246"/>
    <mergeCell ref="I246:N246"/>
    <mergeCell ref="B167:C167"/>
    <mergeCell ref="D167:G167"/>
    <mergeCell ref="I167:N167"/>
    <mergeCell ref="D171:F171"/>
    <mergeCell ref="D177:I177"/>
    <mergeCell ref="D186:I186"/>
    <mergeCell ref="D195:I195"/>
    <mergeCell ref="D204:I204"/>
    <mergeCell ref="D208:H208"/>
    <mergeCell ref="C3:L3"/>
    <mergeCell ref="B8:C8"/>
    <mergeCell ref="D27:I27"/>
    <mergeCell ref="D12:F12"/>
    <mergeCell ref="D18:I18"/>
    <mergeCell ref="B5:C5"/>
    <mergeCell ref="H5:I5"/>
    <mergeCell ref="D5:F5"/>
    <mergeCell ref="D8:G8"/>
    <mergeCell ref="I8:N8"/>
    <mergeCell ref="B61:C61"/>
    <mergeCell ref="D65:F65"/>
    <mergeCell ref="D71:I71"/>
    <mergeCell ref="D80:I80"/>
    <mergeCell ref="D61:G61"/>
    <mergeCell ref="I61:N61"/>
    <mergeCell ref="D36:I36"/>
    <mergeCell ref="D45:I45"/>
    <mergeCell ref="D56:I56"/>
    <mergeCell ref="D49:H49"/>
    <mergeCell ref="B59:H59"/>
    <mergeCell ref="D50:F50"/>
    <mergeCell ref="D124:I124"/>
    <mergeCell ref="D133:I133"/>
    <mergeCell ref="D142:I142"/>
    <mergeCell ref="D151:I151"/>
    <mergeCell ref="D155:H155"/>
    <mergeCell ref="D156:F156"/>
    <mergeCell ref="D162:I162"/>
    <mergeCell ref="B165:H165"/>
    <mergeCell ref="D89:I89"/>
    <mergeCell ref="D98:I98"/>
    <mergeCell ref="D102:H102"/>
    <mergeCell ref="D103:F103"/>
    <mergeCell ref="D109:I109"/>
    <mergeCell ref="B112:H112"/>
    <mergeCell ref="B114:C114"/>
    <mergeCell ref="D118:F118"/>
    <mergeCell ref="D114:G114"/>
    <mergeCell ref="I114:N114"/>
  </mergeCells>
  <conditionalFormatting sqref="N14:N16">
    <cfRule type="expression" dxfId="123" priority="161" stopIfTrue="1">
      <formula>IF(LEFT(N14,1)="-",TRUE,FALSE)</formula>
    </cfRule>
  </conditionalFormatting>
  <conditionalFormatting sqref="N14:N15">
    <cfRule type="expression" dxfId="122" priority="160" stopIfTrue="1">
      <formula>IF(LEN(N14)&lt;4,TRUE,FALSE)</formula>
    </cfRule>
    <cfRule type="expression" dxfId="121" priority="171" stopIfTrue="1">
      <formula>IF(LEFT(N14,1)="+",TRUE,FALSE)</formula>
    </cfRule>
  </conditionalFormatting>
  <conditionalFormatting sqref="N16">
    <cfRule type="expression" dxfId="120" priority="125" stopIfTrue="1">
      <formula>IF(LEN(N16)&lt;4,TRUE,FALSE)</formula>
    </cfRule>
    <cfRule type="expression" dxfId="119" priority="126" stopIfTrue="1">
      <formula>IF(LEFT(N16,1)="+",TRUE,FALSE)</formula>
    </cfRule>
  </conditionalFormatting>
  <conditionalFormatting sqref="N228">
    <cfRule type="expression" dxfId="118" priority="100" stopIfTrue="1">
      <formula>IF(LEN(N228)&lt;4,TRUE,FALSE)</formula>
    </cfRule>
    <cfRule type="expression" dxfId="117" priority="101" stopIfTrue="1">
      <formula>IF(LEFT(N228,1)="+",TRUE,FALSE)</formula>
    </cfRule>
  </conditionalFormatting>
  <conditionalFormatting sqref="N23:N25">
    <cfRule type="expression" dxfId="116" priority="123" stopIfTrue="1">
      <formula>IF(LEFT(N23,1)="-",TRUE,FALSE)</formula>
    </cfRule>
  </conditionalFormatting>
  <conditionalFormatting sqref="N23:N24">
    <cfRule type="expression" dxfId="115" priority="122" stopIfTrue="1">
      <formula>IF(LEN(N23)&lt;4,TRUE,FALSE)</formula>
    </cfRule>
    <cfRule type="expression" dxfId="114" priority="124" stopIfTrue="1">
      <formula>IF(LEFT(N23,1)="+",TRUE,FALSE)</formula>
    </cfRule>
  </conditionalFormatting>
  <conditionalFormatting sqref="N25">
    <cfRule type="expression" dxfId="113" priority="120" stopIfTrue="1">
      <formula>IF(LEN(N25)&lt;4,TRUE,FALSE)</formula>
    </cfRule>
    <cfRule type="expression" dxfId="112" priority="121" stopIfTrue="1">
      <formula>IF(LEFT(N25,1)="+",TRUE,FALSE)</formula>
    </cfRule>
  </conditionalFormatting>
  <conditionalFormatting sqref="N32:N34">
    <cfRule type="expression" dxfId="111" priority="118" stopIfTrue="1">
      <formula>IF(LEFT(N32,1)="-",TRUE,FALSE)</formula>
    </cfRule>
  </conditionalFormatting>
  <conditionalFormatting sqref="N32:N33">
    <cfRule type="expression" dxfId="110" priority="117" stopIfTrue="1">
      <formula>IF(LEN(N32)&lt;4,TRUE,FALSE)</formula>
    </cfRule>
    <cfRule type="expression" dxfId="109" priority="119" stopIfTrue="1">
      <formula>IF(LEFT(N32,1)="+",TRUE,FALSE)</formula>
    </cfRule>
  </conditionalFormatting>
  <conditionalFormatting sqref="N34">
    <cfRule type="expression" dxfId="108" priority="115" stopIfTrue="1">
      <formula>IF(LEN(N34)&lt;4,TRUE,FALSE)</formula>
    </cfRule>
    <cfRule type="expression" dxfId="107" priority="116" stopIfTrue="1">
      <formula>IF(LEFT(N34,1)="+",TRUE,FALSE)</formula>
    </cfRule>
  </conditionalFormatting>
  <conditionalFormatting sqref="N41:N43">
    <cfRule type="expression" dxfId="106" priority="113" stopIfTrue="1">
      <formula>IF(LEFT(N41,1)="-",TRUE,FALSE)</formula>
    </cfRule>
  </conditionalFormatting>
  <conditionalFormatting sqref="N41:N42">
    <cfRule type="expression" dxfId="105" priority="112" stopIfTrue="1">
      <formula>IF(LEN(N41)&lt;4,TRUE,FALSE)</formula>
    </cfRule>
    <cfRule type="expression" dxfId="104" priority="114" stopIfTrue="1">
      <formula>IF(LEFT(N41,1)="+",TRUE,FALSE)</formula>
    </cfRule>
  </conditionalFormatting>
  <conditionalFormatting sqref="N43">
    <cfRule type="expression" dxfId="103" priority="110" stopIfTrue="1">
      <formula>IF(LEN(N43)&lt;4,TRUE,FALSE)</formula>
    </cfRule>
    <cfRule type="expression" dxfId="102" priority="111" stopIfTrue="1">
      <formula>IF(LEFT(N43,1)="+",TRUE,FALSE)</formula>
    </cfRule>
  </conditionalFormatting>
  <conditionalFormatting sqref="N52:N54">
    <cfRule type="expression" dxfId="101" priority="108" stopIfTrue="1">
      <formula>IF(LEFT(N52,1)="-",TRUE,FALSE)</formula>
    </cfRule>
  </conditionalFormatting>
  <conditionalFormatting sqref="N52:N53">
    <cfRule type="expression" dxfId="100" priority="107" stopIfTrue="1">
      <formula>IF(LEN(N52)&lt;4,TRUE,FALSE)</formula>
    </cfRule>
    <cfRule type="expression" dxfId="99" priority="109" stopIfTrue="1">
      <formula>IF(LEFT(N52,1)="+",TRUE,FALSE)</formula>
    </cfRule>
  </conditionalFormatting>
  <conditionalFormatting sqref="N54">
    <cfRule type="expression" dxfId="98" priority="105" stopIfTrue="1">
      <formula>IF(LEN(N54)&lt;4,TRUE,FALSE)</formula>
    </cfRule>
    <cfRule type="expression" dxfId="97" priority="106" stopIfTrue="1">
      <formula>IF(LEFT(N54,1)="+",TRUE,FALSE)</formula>
    </cfRule>
  </conditionalFormatting>
  <conditionalFormatting sqref="N226:N228">
    <cfRule type="expression" dxfId="96" priority="103" stopIfTrue="1">
      <formula>IF(LEFT(N226,1)="-",TRUE,FALSE)</formula>
    </cfRule>
  </conditionalFormatting>
  <conditionalFormatting sqref="N226:N227">
    <cfRule type="expression" dxfId="95" priority="102" stopIfTrue="1">
      <formula>IF(LEN(N226)&lt;4,TRUE,FALSE)</formula>
    </cfRule>
    <cfRule type="expression" dxfId="94" priority="104" stopIfTrue="1">
      <formula>IF(LEFT(N226,1)="+",TRUE,FALSE)</formula>
    </cfRule>
  </conditionalFormatting>
  <conditionalFormatting sqref="C266:N267 C265:K265 N265">
    <cfRule type="expression" dxfId="93" priority="97">
      <formula>IF($L$265=0,TRUE,FALSE)</formula>
    </cfRule>
  </conditionalFormatting>
  <conditionalFormatting sqref="C240:N241 C239:K239 N239">
    <cfRule type="expression" dxfId="92" priority="96">
      <formula>IF($L$239=0,TRUE,FALSE)</formula>
    </cfRule>
  </conditionalFormatting>
  <conditionalFormatting sqref="N67:N69">
    <cfRule type="expression" dxfId="91" priority="94" stopIfTrue="1">
      <formula>IF(LEFT(N67,1)="-",TRUE,FALSE)</formula>
    </cfRule>
  </conditionalFormatting>
  <conditionalFormatting sqref="N67:N68">
    <cfRule type="expression" dxfId="90" priority="93" stopIfTrue="1">
      <formula>IF(LEN(N67)&lt;4,TRUE,FALSE)</formula>
    </cfRule>
    <cfRule type="expression" dxfId="89" priority="95" stopIfTrue="1">
      <formula>IF(LEFT(N67,1)="+",TRUE,FALSE)</formula>
    </cfRule>
  </conditionalFormatting>
  <conditionalFormatting sqref="N69">
    <cfRule type="expression" dxfId="88" priority="91" stopIfTrue="1">
      <formula>IF(LEN(N69)&lt;4,TRUE,FALSE)</formula>
    </cfRule>
    <cfRule type="expression" dxfId="87" priority="92" stopIfTrue="1">
      <formula>IF(LEFT(N69,1)="+",TRUE,FALSE)</formula>
    </cfRule>
  </conditionalFormatting>
  <conditionalFormatting sqref="N76:N78">
    <cfRule type="expression" dxfId="86" priority="89" stopIfTrue="1">
      <formula>IF(LEFT(N76,1)="-",TRUE,FALSE)</formula>
    </cfRule>
  </conditionalFormatting>
  <conditionalFormatting sqref="N76:N77">
    <cfRule type="expression" dxfId="85" priority="88" stopIfTrue="1">
      <formula>IF(LEN(N76)&lt;4,TRUE,FALSE)</formula>
    </cfRule>
    <cfRule type="expression" dxfId="84" priority="90" stopIfTrue="1">
      <formula>IF(LEFT(N76,1)="+",TRUE,FALSE)</formula>
    </cfRule>
  </conditionalFormatting>
  <conditionalFormatting sqref="N78">
    <cfRule type="expression" dxfId="83" priority="86" stopIfTrue="1">
      <formula>IF(LEN(N78)&lt;4,TRUE,FALSE)</formula>
    </cfRule>
    <cfRule type="expression" dxfId="82" priority="87" stopIfTrue="1">
      <formula>IF(LEFT(N78,1)="+",TRUE,FALSE)</formula>
    </cfRule>
  </conditionalFormatting>
  <conditionalFormatting sqref="N85:N87">
    <cfRule type="expression" dxfId="81" priority="84" stopIfTrue="1">
      <formula>IF(LEFT(N85,1)="-",TRUE,FALSE)</formula>
    </cfRule>
  </conditionalFormatting>
  <conditionalFormatting sqref="N85:N86">
    <cfRule type="expression" dxfId="80" priority="83" stopIfTrue="1">
      <formula>IF(LEN(N85)&lt;4,TRUE,FALSE)</formula>
    </cfRule>
    <cfRule type="expression" dxfId="79" priority="85" stopIfTrue="1">
      <formula>IF(LEFT(N85,1)="+",TRUE,FALSE)</formula>
    </cfRule>
  </conditionalFormatting>
  <conditionalFormatting sqref="N87">
    <cfRule type="expression" dxfId="78" priority="81" stopIfTrue="1">
      <formula>IF(LEN(N87)&lt;4,TRUE,FALSE)</formula>
    </cfRule>
    <cfRule type="expression" dxfId="77" priority="82" stopIfTrue="1">
      <formula>IF(LEFT(N87,1)="+",TRUE,FALSE)</formula>
    </cfRule>
  </conditionalFormatting>
  <conditionalFormatting sqref="N94:N96">
    <cfRule type="expression" dxfId="76" priority="79" stopIfTrue="1">
      <formula>IF(LEFT(N94,1)="-",TRUE,FALSE)</formula>
    </cfRule>
  </conditionalFormatting>
  <conditionalFormatting sqref="N94:N95">
    <cfRule type="expression" dxfId="75" priority="78" stopIfTrue="1">
      <formula>IF(LEN(N94)&lt;4,TRUE,FALSE)</formula>
    </cfRule>
    <cfRule type="expression" dxfId="74" priority="80" stopIfTrue="1">
      <formula>IF(LEFT(N94,1)="+",TRUE,FALSE)</formula>
    </cfRule>
  </conditionalFormatting>
  <conditionalFormatting sqref="N96">
    <cfRule type="expression" dxfId="73" priority="76" stopIfTrue="1">
      <formula>IF(LEN(N96)&lt;4,TRUE,FALSE)</formula>
    </cfRule>
    <cfRule type="expression" dxfId="72" priority="77" stopIfTrue="1">
      <formula>IF(LEFT(N96,1)="+",TRUE,FALSE)</formula>
    </cfRule>
  </conditionalFormatting>
  <conditionalFormatting sqref="N105:N107">
    <cfRule type="expression" dxfId="71" priority="74" stopIfTrue="1">
      <formula>IF(LEFT(N105,1)="-",TRUE,FALSE)</formula>
    </cfRule>
  </conditionalFormatting>
  <conditionalFormatting sqref="N105:N106">
    <cfRule type="expression" dxfId="70" priority="73" stopIfTrue="1">
      <formula>IF(LEN(N105)&lt;4,TRUE,FALSE)</formula>
    </cfRule>
    <cfRule type="expression" dxfId="69" priority="75" stopIfTrue="1">
      <formula>IF(LEFT(N105,1)="+",TRUE,FALSE)</formula>
    </cfRule>
  </conditionalFormatting>
  <conditionalFormatting sqref="N107">
    <cfRule type="expression" dxfId="68" priority="71" stopIfTrue="1">
      <formula>IF(LEN(N107)&lt;4,TRUE,FALSE)</formula>
    </cfRule>
    <cfRule type="expression" dxfId="67" priority="72" stopIfTrue="1">
      <formula>IF(LEFT(N107,1)="+",TRUE,FALSE)</formula>
    </cfRule>
  </conditionalFormatting>
  <conditionalFormatting sqref="N120:N122">
    <cfRule type="expression" dxfId="66" priority="69" stopIfTrue="1">
      <formula>IF(LEFT(N120,1)="-",TRUE,FALSE)</formula>
    </cfRule>
  </conditionalFormatting>
  <conditionalFormatting sqref="N120:N121">
    <cfRule type="expression" dxfId="65" priority="68" stopIfTrue="1">
      <formula>IF(LEN(N120)&lt;4,TRUE,FALSE)</formula>
    </cfRule>
    <cfRule type="expression" dxfId="64" priority="70" stopIfTrue="1">
      <formula>IF(LEFT(N120,1)="+",TRUE,FALSE)</formula>
    </cfRule>
  </conditionalFormatting>
  <conditionalFormatting sqref="N122">
    <cfRule type="expression" dxfId="63" priority="66" stopIfTrue="1">
      <formula>IF(LEN(N122)&lt;4,TRUE,FALSE)</formula>
    </cfRule>
    <cfRule type="expression" dxfId="62" priority="67" stopIfTrue="1">
      <formula>IF(LEFT(N122,1)="+",TRUE,FALSE)</formula>
    </cfRule>
  </conditionalFormatting>
  <conditionalFormatting sqref="N129:N131">
    <cfRule type="expression" dxfId="61" priority="64" stopIfTrue="1">
      <formula>IF(LEFT(N129,1)="-",TRUE,FALSE)</formula>
    </cfRule>
  </conditionalFormatting>
  <conditionalFormatting sqref="N129:N130">
    <cfRule type="expression" dxfId="60" priority="63" stopIfTrue="1">
      <formula>IF(LEN(N129)&lt;4,TRUE,FALSE)</formula>
    </cfRule>
    <cfRule type="expression" dxfId="59" priority="65" stopIfTrue="1">
      <formula>IF(LEFT(N129,1)="+",TRUE,FALSE)</formula>
    </cfRule>
  </conditionalFormatting>
  <conditionalFormatting sqref="N131">
    <cfRule type="expression" dxfId="58" priority="61" stopIfTrue="1">
      <formula>IF(LEN(N131)&lt;4,TRUE,FALSE)</formula>
    </cfRule>
    <cfRule type="expression" dxfId="57" priority="62" stopIfTrue="1">
      <formula>IF(LEFT(N131,1)="+",TRUE,FALSE)</formula>
    </cfRule>
  </conditionalFormatting>
  <conditionalFormatting sqref="N138:N140">
    <cfRule type="expression" dxfId="56" priority="59" stopIfTrue="1">
      <formula>IF(LEFT(N138,1)="-",TRUE,FALSE)</formula>
    </cfRule>
  </conditionalFormatting>
  <conditionalFormatting sqref="N138:N139">
    <cfRule type="expression" dxfId="55" priority="58" stopIfTrue="1">
      <formula>IF(LEN(N138)&lt;4,TRUE,FALSE)</formula>
    </cfRule>
    <cfRule type="expression" dxfId="54" priority="60" stopIfTrue="1">
      <formula>IF(LEFT(N138,1)="+",TRUE,FALSE)</formula>
    </cfRule>
  </conditionalFormatting>
  <conditionalFormatting sqref="N140">
    <cfRule type="expression" dxfId="53" priority="56" stopIfTrue="1">
      <formula>IF(LEN(N140)&lt;4,TRUE,FALSE)</formula>
    </cfRule>
    <cfRule type="expression" dxfId="52" priority="57" stopIfTrue="1">
      <formula>IF(LEFT(N140,1)="+",TRUE,FALSE)</formula>
    </cfRule>
  </conditionalFormatting>
  <conditionalFormatting sqref="N147:N149">
    <cfRule type="expression" dxfId="51" priority="54" stopIfTrue="1">
      <formula>IF(LEFT(N147,1)="-",TRUE,FALSE)</formula>
    </cfRule>
  </conditionalFormatting>
  <conditionalFormatting sqref="N147:N148">
    <cfRule type="expression" dxfId="50" priority="53" stopIfTrue="1">
      <formula>IF(LEN(N147)&lt;4,TRUE,FALSE)</formula>
    </cfRule>
    <cfRule type="expression" dxfId="49" priority="55" stopIfTrue="1">
      <formula>IF(LEFT(N147,1)="+",TRUE,FALSE)</formula>
    </cfRule>
  </conditionalFormatting>
  <conditionalFormatting sqref="N149">
    <cfRule type="expression" dxfId="48" priority="51" stopIfTrue="1">
      <formula>IF(LEN(N149)&lt;4,TRUE,FALSE)</formula>
    </cfRule>
    <cfRule type="expression" dxfId="47" priority="52" stopIfTrue="1">
      <formula>IF(LEFT(N149,1)="+",TRUE,FALSE)</formula>
    </cfRule>
  </conditionalFormatting>
  <conditionalFormatting sqref="N158:N160">
    <cfRule type="expression" dxfId="46" priority="49" stopIfTrue="1">
      <formula>IF(LEFT(N158,1)="-",TRUE,FALSE)</formula>
    </cfRule>
  </conditionalFormatting>
  <conditionalFormatting sqref="N158:N159">
    <cfRule type="expression" dxfId="45" priority="48" stopIfTrue="1">
      <formula>IF(LEN(N158)&lt;4,TRUE,FALSE)</formula>
    </cfRule>
    <cfRule type="expression" dxfId="44" priority="50" stopIfTrue="1">
      <formula>IF(LEFT(N158,1)="+",TRUE,FALSE)</formula>
    </cfRule>
  </conditionalFormatting>
  <conditionalFormatting sqref="N160">
    <cfRule type="expression" dxfId="43" priority="46" stopIfTrue="1">
      <formula>IF(LEN(N160)&lt;4,TRUE,FALSE)</formula>
    </cfRule>
    <cfRule type="expression" dxfId="42" priority="47" stopIfTrue="1">
      <formula>IF(LEFT(N160,1)="+",TRUE,FALSE)</formula>
    </cfRule>
  </conditionalFormatting>
  <conditionalFormatting sqref="N173:N175">
    <cfRule type="expression" dxfId="41" priority="44" stopIfTrue="1">
      <formula>IF(LEFT(N173,1)="-",TRUE,FALSE)</formula>
    </cfRule>
  </conditionalFormatting>
  <conditionalFormatting sqref="N173:N174">
    <cfRule type="expression" dxfId="40" priority="43" stopIfTrue="1">
      <formula>IF(LEN(N173)&lt;4,TRUE,FALSE)</formula>
    </cfRule>
    <cfRule type="expression" dxfId="39" priority="45" stopIfTrue="1">
      <formula>IF(LEFT(N173,1)="+",TRUE,FALSE)</formula>
    </cfRule>
  </conditionalFormatting>
  <conditionalFormatting sqref="N175">
    <cfRule type="expression" dxfId="38" priority="41" stopIfTrue="1">
      <formula>IF(LEN(N175)&lt;4,TRUE,FALSE)</formula>
    </cfRule>
    <cfRule type="expression" dxfId="37" priority="42" stopIfTrue="1">
      <formula>IF(LEFT(N175,1)="+",TRUE,FALSE)</formula>
    </cfRule>
  </conditionalFormatting>
  <conditionalFormatting sqref="N182:N184">
    <cfRule type="expression" dxfId="36" priority="39" stopIfTrue="1">
      <formula>IF(LEFT(N182,1)="-",TRUE,FALSE)</formula>
    </cfRule>
  </conditionalFormatting>
  <conditionalFormatting sqref="N182:N183">
    <cfRule type="expression" dxfId="35" priority="38" stopIfTrue="1">
      <formula>IF(LEN(N182)&lt;4,TRUE,FALSE)</formula>
    </cfRule>
    <cfRule type="expression" dxfId="34" priority="40" stopIfTrue="1">
      <formula>IF(LEFT(N182,1)="+",TRUE,FALSE)</formula>
    </cfRule>
  </conditionalFormatting>
  <conditionalFormatting sqref="N184">
    <cfRule type="expression" dxfId="33" priority="36" stopIfTrue="1">
      <formula>IF(LEN(N184)&lt;4,TRUE,FALSE)</formula>
    </cfRule>
    <cfRule type="expression" dxfId="32" priority="37" stopIfTrue="1">
      <formula>IF(LEFT(N184,1)="+",TRUE,FALSE)</formula>
    </cfRule>
  </conditionalFormatting>
  <conditionalFormatting sqref="N191:N193">
    <cfRule type="expression" dxfId="31" priority="34" stopIfTrue="1">
      <formula>IF(LEFT(N191,1)="-",TRUE,FALSE)</formula>
    </cfRule>
  </conditionalFormatting>
  <conditionalFormatting sqref="N191:N192">
    <cfRule type="expression" dxfId="30" priority="33" stopIfTrue="1">
      <formula>IF(LEN(N191)&lt;4,TRUE,FALSE)</formula>
    </cfRule>
    <cfRule type="expression" dxfId="29" priority="35" stopIfTrue="1">
      <formula>IF(LEFT(N191,1)="+",TRUE,FALSE)</formula>
    </cfRule>
  </conditionalFormatting>
  <conditionalFormatting sqref="N193">
    <cfRule type="expression" dxfId="28" priority="31" stopIfTrue="1">
      <formula>IF(LEN(N193)&lt;4,TRUE,FALSE)</formula>
    </cfRule>
    <cfRule type="expression" dxfId="27" priority="32" stopIfTrue="1">
      <formula>IF(LEFT(N193,1)="+",TRUE,FALSE)</formula>
    </cfRule>
  </conditionalFormatting>
  <conditionalFormatting sqref="N200:N202">
    <cfRule type="expression" dxfId="26" priority="29" stopIfTrue="1">
      <formula>IF(LEFT(N200,1)="-",TRUE,FALSE)</formula>
    </cfRule>
  </conditionalFormatting>
  <conditionalFormatting sqref="N200:N201">
    <cfRule type="expression" dxfId="25" priority="28" stopIfTrue="1">
      <formula>IF(LEN(N200)&lt;4,TRUE,FALSE)</formula>
    </cfRule>
    <cfRule type="expression" dxfId="24" priority="30" stopIfTrue="1">
      <formula>IF(LEFT(N200,1)="+",TRUE,FALSE)</formula>
    </cfRule>
  </conditionalFormatting>
  <conditionalFormatting sqref="N202">
    <cfRule type="expression" dxfId="23" priority="26" stopIfTrue="1">
      <formula>IF(LEN(N202)&lt;4,TRUE,FALSE)</formula>
    </cfRule>
    <cfRule type="expression" dxfId="22" priority="27" stopIfTrue="1">
      <formula>IF(LEFT(N202,1)="+",TRUE,FALSE)</formula>
    </cfRule>
  </conditionalFormatting>
  <conditionalFormatting sqref="N211:N213">
    <cfRule type="expression" dxfId="21" priority="24" stopIfTrue="1">
      <formula>IF(LEFT(N211,1)="-",TRUE,FALSE)</formula>
    </cfRule>
  </conditionalFormatting>
  <conditionalFormatting sqref="N211:N212">
    <cfRule type="expression" dxfId="20" priority="23" stopIfTrue="1">
      <formula>IF(LEN(N211)&lt;4,TRUE,FALSE)</formula>
    </cfRule>
    <cfRule type="expression" dxfId="19" priority="25" stopIfTrue="1">
      <formula>IF(LEFT(N211,1)="+",TRUE,FALSE)</formula>
    </cfRule>
  </conditionalFormatting>
  <conditionalFormatting sqref="N213">
    <cfRule type="expression" dxfId="18" priority="21" stopIfTrue="1">
      <formula>IF(LEN(N213)&lt;4,TRUE,FALSE)</formula>
    </cfRule>
    <cfRule type="expression" dxfId="17" priority="22" stopIfTrue="1">
      <formula>IF(LEFT(N213,1)="+",TRUE,FALSE)</formula>
    </cfRule>
  </conditionalFormatting>
  <conditionalFormatting sqref="N254">
    <cfRule type="expression" dxfId="16" priority="16" stopIfTrue="1">
      <formula>IF(LEN(N254)&lt;4,TRUE,FALSE)</formula>
    </cfRule>
    <cfRule type="expression" dxfId="15" priority="17" stopIfTrue="1">
      <formula>IF(LEFT(N254,1)="+",TRUE,FALSE)</formula>
    </cfRule>
  </conditionalFormatting>
  <conditionalFormatting sqref="N252:N254">
    <cfRule type="expression" dxfId="14" priority="19" stopIfTrue="1">
      <formula>IF(LEFT(N252,1)="-",TRUE,FALSE)</formula>
    </cfRule>
  </conditionalFormatting>
  <conditionalFormatting sqref="N252:N253">
    <cfRule type="expression" dxfId="13" priority="18" stopIfTrue="1">
      <formula>IF(LEN(N252)&lt;4,TRUE,FALSE)</formula>
    </cfRule>
    <cfRule type="expression" dxfId="12" priority="20" stopIfTrue="1">
      <formula>IF(LEFT(N252,1)="+",TRUE,FALSE)</formula>
    </cfRule>
  </conditionalFormatting>
  <conditionalFormatting sqref="C292:N293 C291:K291 N291">
    <cfRule type="expression" dxfId="11" priority="12">
      <formula>IF($L$291=0,TRUE,FALSE)</formula>
    </cfRule>
  </conditionalFormatting>
  <conditionalFormatting sqref="N280">
    <cfRule type="expression" dxfId="10" priority="7" stopIfTrue="1">
      <formula>IF(LEN(N280)&lt;4,TRUE,FALSE)</formula>
    </cfRule>
    <cfRule type="expression" dxfId="9" priority="8" stopIfTrue="1">
      <formula>IF(LEFT(N280,1)="+",TRUE,FALSE)</formula>
    </cfRule>
  </conditionalFormatting>
  <conditionalFormatting sqref="N278:N280">
    <cfRule type="expression" dxfId="8" priority="10" stopIfTrue="1">
      <formula>IF(LEFT(N278,1)="-",TRUE,FALSE)</formula>
    </cfRule>
  </conditionalFormatting>
  <conditionalFormatting sqref="N278:N279">
    <cfRule type="expression" dxfId="7" priority="9" stopIfTrue="1">
      <formula>IF(LEN(N278)&lt;4,TRUE,FALSE)</formula>
    </cfRule>
    <cfRule type="expression" dxfId="6" priority="11" stopIfTrue="1">
      <formula>IF(LEFT(N278,1)="+",TRUE,FALSE)</formula>
    </cfRule>
  </conditionalFormatting>
  <conditionalFormatting sqref="C318:N319 C317:K317 N317">
    <cfRule type="expression" dxfId="5" priority="6">
      <formula>IF($L$317=0,TRUE,FALSE)</formula>
    </cfRule>
  </conditionalFormatting>
  <conditionalFormatting sqref="N306">
    <cfRule type="expression" dxfId="4" priority="1" stopIfTrue="1">
      <formula>IF(LEN(N306)&lt;4,TRUE,FALSE)</formula>
    </cfRule>
    <cfRule type="expression" dxfId="3" priority="2" stopIfTrue="1">
      <formula>IF(LEFT(N306,1)="+",TRUE,FALSE)</formula>
    </cfRule>
  </conditionalFormatting>
  <conditionalFormatting sqref="N304:N306">
    <cfRule type="expression" dxfId="2" priority="4" stopIfTrue="1">
      <formula>IF(LEFT(N304,1)="-",TRUE,FALSE)</formula>
    </cfRule>
  </conditionalFormatting>
  <conditionalFormatting sqref="N304:N305">
    <cfRule type="expression" dxfId="1" priority="3" stopIfTrue="1">
      <formula>IF(LEN(N304)&lt;4,TRUE,FALSE)</formula>
    </cfRule>
    <cfRule type="expression" dxfId="0" priority="5" stopIfTrue="1">
      <formula>IF(LEFT(N304,1)="+",TRUE,FALSE)</formula>
    </cfRule>
  </conditionalFormatting>
  <dataValidations count="10">
    <dataValidation type="list" allowBlank="1" showInputMessage="1" showErrorMessage="1" sqref="H12 H65 H118 H171" xr:uid="{00000000-0002-0000-0000-000000000000}">
      <formula1>LKP_PAY_FREQ</formula1>
    </dataValidation>
    <dataValidation type="date" operator="greaterThan" allowBlank="1" showInputMessage="1" showErrorMessage="1" errorTitle="Invalid Date" error="Please enter a valid date into this cell." sqref="N5" xr:uid="{00000000-0002-0000-0000-000001000000}">
      <formula1>1</formula1>
    </dataValidation>
    <dataValidation type="custom" allowBlank="1" showInputMessage="1" showErrorMessage="1" errorTitle="Invalid Year" error="Please insert a date within the year 2021." sqref="F25:G25 F34:G34 F16:G16 F43:G43 F54:G54 F69:G69 F78:G78 F87:G87 F96:G96 F107:G107 F122:G122 F131:G131 F140:G140 F149:G149 F160:G160 F175:G175 F184:G184 F193:G193 F202:G202 F213:G213 F228:G228 F254:G254 F280:G280 F306:G306" xr:uid="{00000000-0002-0000-0000-000002000000}">
      <formula1>YEAR(F16)=2021</formula1>
    </dataValidation>
    <dataValidation type="custom" operator="greaterThanOrEqual" allowBlank="1" showInputMessage="1" showErrorMessage="1" errorTitle="Invalid Percentage" error="You have attempted to enter a percentage less than 0% or greater than 100%.  Please re-enter." sqref="G237:G238 G263:G264 G289:G290 G315:G316" xr:uid="{00000000-0002-0000-0000-000003000000}">
      <formula1>IFERROR(IF(OR(G237&gt;1,G237&lt;0),FALSE,TRUE),FALSE)</formula1>
    </dataValidation>
    <dataValidation type="custom" allowBlank="1" showInputMessage="1" showErrorMessage="1" errorTitle="Invalid Dollar Amount" error="Please enter a dollar amount in this cell to continue." sqref="G12 H235:H236 H226:H228 L224 H52:H54 H41:H43 H32:H34 H23:H25 H14:H16 L239:L241 G65 H105:H107 H94:H96 H85:H87 H76:H78 H67:H69 G118 H158:H160 H147:H149 H138:H140 H129:H131 H120:H122 G171 H211:H213 H200:H202 H191:H193 H182:H184 H173:H175 H261:H262 H252:H254 L250 L265:L267 H287:H288 H278:H280 L276 L291:L293 H313:H314 H304:H306 L302 L317:L319" xr:uid="{00000000-0002-0000-0000-000004000000}">
      <formula1>IF(ISNUMBER(G12),TRUE,FALSE)</formula1>
    </dataValidation>
    <dataValidation type="custom" allowBlank="1" showInputMessage="1" showErrorMessage="1" errorTitle="Invalid Year" error="Please insert a date within the year 2022." sqref="F15:G15 F33:G33 F42:G42 F53:G53 F68:G68 F77:G77 F86:G86 F95:G95 F106:G106 F121:G121 F130:G130 F139:G139 F148:G148 F159:G159 F174:G174 F183:G183 F192:G192 F201:G201 F212:G212 F227:G227 F253:G253 F279:G279 F305:G305 F24:G24" xr:uid="{00000000-0002-0000-0000-000005000000}">
      <formula1>YEAR(F15)=2022</formula1>
    </dataValidation>
    <dataValidation type="custom" allowBlank="1" showInputMessage="1" showErrorMessage="1" errorTitle="Invalid Year" error="Please insert a date within the year 2023." sqref="F14 G14 F23 G23 F32 G32 F41 G41 F52 G52 F67 F76 G76 F85 G85 F94 G94 G105 F120 G120 F129 F138 G138 F147 G147 F158 G158 F173 G173 F182 G182 F191 G191 F200 G200 F211 G211 F226 G226 F252 G252 F278 G278 F304 G304" xr:uid="{3777951C-EA4E-41DB-B1B9-8C20E1402295}">
      <formula1>YEAR(F14)=2023</formula1>
    </dataValidation>
    <dataValidation type="custom" allowBlank="1" showInputMessage="1" showErrorMessage="1" errorTitle="Invalid Year" error="Please insert a date within the year 2023," sqref="G67" xr:uid="{B5B6D25D-86F5-4DBC-BDE8-DAFE358C485E}">
      <formula1>YEAR(G67)=2023</formula1>
    </dataValidation>
    <dataValidation type="custom" allowBlank="1" showInputMessage="1" showErrorMessage="1" errorTitle="Invalid Year" error="Please insert a date within the year 2023" sqref="F105" xr:uid="{434C2283-5434-415B-9568-1458330A6DE9}">
      <formula1>YEAR(F105)=2023</formula1>
    </dataValidation>
    <dataValidation type="custom" allowBlank="1" showInputMessage="1" showErrorMessage="1" errorTitle="Invalid Year" error="Please insert a date within the year 2023." sqref="G129" xr:uid="{F6227699-81EA-4881-B384-7EBFB3594471}">
      <formula1>YEAR(G129)=2022</formula1>
    </dataValidation>
  </dataValidations>
  <pageMargins left="0.7" right="0.7" top="0.75" bottom="0.75" header="0.3" footer="0.3"/>
  <pageSetup scale="65" fitToHeight="0" orientation="portrait" r:id="rId1"/>
  <ignoredErrors>
    <ignoredError sqref="L240:L24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79998168889431442"/>
  </sheetPr>
  <dimension ref="A1:M77"/>
  <sheetViews>
    <sheetView zoomScale="86" workbookViewId="0">
      <pane xSplit="1" ySplit="1" topLeftCell="B2" activePane="bottomRight" state="frozen"/>
      <selection pane="bottomRight" activeCell="C2" sqref="C2"/>
      <selection pane="bottomLeft" activeCell="C2" sqref="C2"/>
      <selection pane="topRight" activeCell="C2" sqref="C2"/>
    </sheetView>
  </sheetViews>
  <sheetFormatPr defaultRowHeight="15"/>
  <cols>
    <col min="2" max="2" width="15.42578125" bestFit="1" customWidth="1"/>
    <col min="3" max="3" width="18.5703125" bestFit="1" customWidth="1"/>
    <col min="4" max="4" width="14.140625" bestFit="1" customWidth="1"/>
    <col min="5" max="5" width="12.7109375" bestFit="1" customWidth="1"/>
    <col min="6" max="6" width="11.28515625" customWidth="1"/>
    <col min="7" max="7" width="46.7109375" bestFit="1" customWidth="1"/>
    <col min="8" max="8" width="10.28515625" bestFit="1" customWidth="1"/>
    <col min="9" max="9" width="24.5703125" bestFit="1" customWidth="1"/>
    <col min="10" max="10" width="10.28515625" style="4" bestFit="1" customWidth="1"/>
    <col min="11" max="11" width="9" style="4" bestFit="1" customWidth="1"/>
    <col min="12" max="12" width="25.5703125" bestFit="1" customWidth="1"/>
    <col min="13" max="13" width="30.42578125" bestFit="1" customWidth="1"/>
  </cols>
  <sheetData>
    <row r="1" spans="1:13">
      <c r="A1" s="2" t="s">
        <v>50</v>
      </c>
      <c r="B1" s="2" t="s">
        <v>51</v>
      </c>
      <c r="C1" s="2" t="s">
        <v>52</v>
      </c>
      <c r="D1" s="2" t="s">
        <v>53</v>
      </c>
      <c r="E1" s="2" t="s">
        <v>54</v>
      </c>
      <c r="F1" s="2" t="s">
        <v>55</v>
      </c>
      <c r="G1" s="2" t="s">
        <v>56</v>
      </c>
      <c r="H1" s="2" t="s">
        <v>57</v>
      </c>
      <c r="I1" s="2" t="s">
        <v>58</v>
      </c>
      <c r="J1" s="7" t="s">
        <v>59</v>
      </c>
      <c r="K1" s="7" t="s">
        <v>60</v>
      </c>
      <c r="L1" s="9" t="s">
        <v>61</v>
      </c>
      <c r="M1" s="2" t="s">
        <v>62</v>
      </c>
    </row>
    <row r="2" spans="1:13">
      <c r="A2" s="19">
        <v>1</v>
      </c>
      <c r="B2" s="19" t="s">
        <v>63</v>
      </c>
      <c r="C2" s="19" t="s">
        <v>64</v>
      </c>
      <c r="D2" s="19" t="s">
        <v>65</v>
      </c>
      <c r="E2" s="19" t="b">
        <v>1</v>
      </c>
      <c r="F2" s="19" t="s">
        <v>66</v>
      </c>
      <c r="G2" s="19" t="str">
        <f>IF(F2="Shape",B2&amp;" | "&amp;C2&amp;" | "&amp;D2,"")</f>
        <v/>
      </c>
      <c r="H2" s="19"/>
      <c r="I2" s="19" t="s">
        <v>67</v>
      </c>
      <c r="J2" s="154">
        <v>5</v>
      </c>
      <c r="K2" s="154">
        <v>4</v>
      </c>
      <c r="L2" s="19" t="s">
        <v>63</v>
      </c>
      <c r="M2" s="19"/>
    </row>
    <row r="3" spans="1:13">
      <c r="A3" s="19">
        <v>2</v>
      </c>
      <c r="B3" s="19" t="s">
        <v>63</v>
      </c>
      <c r="C3" s="19" t="s">
        <v>64</v>
      </c>
      <c r="D3" s="19" t="s">
        <v>65</v>
      </c>
      <c r="E3" s="19" t="b">
        <v>1</v>
      </c>
      <c r="F3" s="19" t="s">
        <v>66</v>
      </c>
      <c r="G3" s="19" t="str">
        <f>IF(F3="Shape",B3&amp;" | "&amp;C3&amp;" | "&amp;D3,"")</f>
        <v/>
      </c>
      <c r="H3" s="19"/>
      <c r="I3" s="19" t="s">
        <v>68</v>
      </c>
      <c r="J3" s="154">
        <v>5</v>
      </c>
      <c r="K3" s="154">
        <v>8</v>
      </c>
      <c r="L3" s="19" t="s">
        <v>63</v>
      </c>
      <c r="M3" s="19"/>
    </row>
    <row r="4" spans="1:13">
      <c r="A4">
        <v>3</v>
      </c>
      <c r="B4" t="s">
        <v>63</v>
      </c>
      <c r="C4" t="s">
        <v>64</v>
      </c>
      <c r="D4" t="s">
        <v>65</v>
      </c>
      <c r="E4" t="b">
        <v>1</v>
      </c>
      <c r="F4" t="s">
        <v>66</v>
      </c>
      <c r="G4" t="str">
        <f>IF(F4="Shape",B4&amp;" | "&amp;C4&amp;" | "&amp;D4,"")</f>
        <v/>
      </c>
      <c r="I4" t="s">
        <v>69</v>
      </c>
      <c r="J4" s="4">
        <v>5</v>
      </c>
      <c r="K4" s="4">
        <v>14</v>
      </c>
      <c r="L4" t="s">
        <v>63</v>
      </c>
    </row>
    <row r="5" spans="1:13">
      <c r="A5" s="19">
        <v>4</v>
      </c>
      <c r="B5" s="19" t="s">
        <v>63</v>
      </c>
      <c r="C5" s="19" t="s">
        <v>64</v>
      </c>
      <c r="D5" s="19" t="s">
        <v>70</v>
      </c>
      <c r="E5" s="19" t="b">
        <v>1</v>
      </c>
      <c r="F5" s="19" t="s">
        <v>66</v>
      </c>
      <c r="G5" s="19"/>
      <c r="H5" s="19"/>
      <c r="I5" s="19" t="s">
        <v>71</v>
      </c>
      <c r="J5" s="154">
        <v>325</v>
      </c>
      <c r="K5" s="154">
        <v>3</v>
      </c>
      <c r="L5" s="19" t="s">
        <v>63</v>
      </c>
      <c r="M5" s="19"/>
    </row>
    <row r="6" spans="1:13">
      <c r="A6" s="157">
        <v>5</v>
      </c>
      <c r="B6" s="157" t="s">
        <v>72</v>
      </c>
      <c r="C6" s="157" t="s">
        <v>64</v>
      </c>
      <c r="D6" s="157" t="s">
        <v>73</v>
      </c>
      <c r="E6" s="157" t="b">
        <v>0</v>
      </c>
      <c r="F6" s="157" t="s">
        <v>74</v>
      </c>
      <c r="G6" s="157" t="str">
        <f t="shared" ref="G6:G20" si="0">IF(F6="Shape",B6&amp;" | "&amp;C6&amp;" | "&amp;D6,"")</f>
        <v>Show Hide | Income Calculator | Base Pay</v>
      </c>
      <c r="H6" s="157"/>
      <c r="I6" s="157" t="s">
        <v>75</v>
      </c>
      <c r="J6" s="158">
        <v>-1</v>
      </c>
      <c r="K6" s="158">
        <v>2</v>
      </c>
      <c r="L6" s="157" t="s">
        <v>63</v>
      </c>
      <c r="M6" s="157"/>
    </row>
    <row r="7" spans="1:13">
      <c r="A7" s="157">
        <v>6</v>
      </c>
      <c r="B7" s="157" t="s">
        <v>72</v>
      </c>
      <c r="C7" s="157" t="s">
        <v>64</v>
      </c>
      <c r="D7" s="157" t="s">
        <v>73</v>
      </c>
      <c r="E7" s="157" t="b">
        <v>0</v>
      </c>
      <c r="F7" s="157" t="s">
        <v>74</v>
      </c>
      <c r="G7" s="157" t="str">
        <f t="shared" ref="G7" si="1">IF(F7="Shape",B7&amp;" | "&amp;C7&amp;" | "&amp;D7,"")</f>
        <v>Show Hide | Income Calculator | Base Pay</v>
      </c>
      <c r="H7" s="157"/>
      <c r="I7" s="157" t="s">
        <v>76</v>
      </c>
      <c r="J7" s="158">
        <v>-1</v>
      </c>
      <c r="K7" s="158">
        <v>7</v>
      </c>
      <c r="L7" s="157" t="s">
        <v>63</v>
      </c>
      <c r="M7" s="157"/>
    </row>
    <row r="8" spans="1:13">
      <c r="A8">
        <v>7</v>
      </c>
      <c r="B8" t="s">
        <v>72</v>
      </c>
      <c r="C8" t="s">
        <v>64</v>
      </c>
      <c r="D8" t="s">
        <v>73</v>
      </c>
      <c r="E8" t="b">
        <v>0</v>
      </c>
      <c r="F8" t="s">
        <v>74</v>
      </c>
      <c r="G8" t="str">
        <f t="shared" si="0"/>
        <v>Show Hide | Income Calculator | Base Pay</v>
      </c>
      <c r="I8" t="s">
        <v>10</v>
      </c>
      <c r="J8" s="4">
        <v>3</v>
      </c>
      <c r="K8" s="4">
        <v>5</v>
      </c>
      <c r="L8" t="s">
        <v>63</v>
      </c>
    </row>
    <row r="9" spans="1:13">
      <c r="A9" s="19">
        <v>8</v>
      </c>
      <c r="B9" s="19" t="s">
        <v>72</v>
      </c>
      <c r="C9" s="19" t="s">
        <v>64</v>
      </c>
      <c r="D9" s="19" t="s">
        <v>73</v>
      </c>
      <c r="E9" s="19" t="b">
        <v>0</v>
      </c>
      <c r="F9" s="19" t="s">
        <v>74</v>
      </c>
      <c r="G9" s="19" t="str">
        <f t="shared" si="0"/>
        <v>Show Hide | Income Calculator | Base Pay</v>
      </c>
      <c r="H9" s="19"/>
      <c r="I9" s="19" t="s">
        <v>77</v>
      </c>
      <c r="J9" s="154">
        <v>3</v>
      </c>
      <c r="K9" s="154">
        <v>6</v>
      </c>
      <c r="L9" s="19" t="s">
        <v>15</v>
      </c>
      <c r="M9" s="19" t="s">
        <v>15</v>
      </c>
    </row>
    <row r="10" spans="1:13">
      <c r="A10">
        <v>9</v>
      </c>
      <c r="B10" t="s">
        <v>72</v>
      </c>
      <c r="C10" t="s">
        <v>64</v>
      </c>
      <c r="D10" t="s">
        <v>73</v>
      </c>
      <c r="E10" t="b">
        <v>0</v>
      </c>
      <c r="F10" t="s">
        <v>74</v>
      </c>
      <c r="G10" t="str">
        <f t="shared" si="0"/>
        <v>Show Hide | Income Calculator | Base Pay</v>
      </c>
      <c r="I10" t="s">
        <v>12</v>
      </c>
      <c r="J10" s="4">
        <v>3</v>
      </c>
      <c r="K10" s="4">
        <v>7</v>
      </c>
      <c r="L10">
        <v>0</v>
      </c>
      <c r="M10" s="8" t="s">
        <v>78</v>
      </c>
    </row>
    <row r="11" spans="1:13">
      <c r="A11" s="19">
        <v>10</v>
      </c>
      <c r="B11" s="19" t="s">
        <v>72</v>
      </c>
      <c r="C11" s="19" t="s">
        <v>64</v>
      </c>
      <c r="D11" s="19" t="s">
        <v>73</v>
      </c>
      <c r="E11" s="19" t="b">
        <v>0</v>
      </c>
      <c r="F11" s="19" t="s">
        <v>74</v>
      </c>
      <c r="G11" s="19" t="str">
        <f t="shared" si="0"/>
        <v>Show Hide | Income Calculator | Base Pay</v>
      </c>
      <c r="H11" s="19">
        <v>2023</v>
      </c>
      <c r="I11" s="19" t="s">
        <v>79</v>
      </c>
      <c r="J11" s="154">
        <v>5</v>
      </c>
      <c r="K11" s="154">
        <v>4</v>
      </c>
      <c r="L11" s="155" t="str">
        <f>"1/1/"&amp;H11</f>
        <v>1/1/2023</v>
      </c>
      <c r="M11" s="155">
        <v>44927</v>
      </c>
    </row>
    <row r="12" spans="1:13">
      <c r="A12">
        <v>11</v>
      </c>
      <c r="B12" t="s">
        <v>72</v>
      </c>
      <c r="C12" t="s">
        <v>64</v>
      </c>
      <c r="D12" t="s">
        <v>73</v>
      </c>
      <c r="E12" t="b">
        <v>0</v>
      </c>
      <c r="F12" t="s">
        <v>74</v>
      </c>
      <c r="G12" t="str">
        <f t="shared" si="0"/>
        <v>Show Hide | Income Calculator | Base Pay</v>
      </c>
      <c r="H12">
        <v>2023</v>
      </c>
      <c r="I12" t="s">
        <v>80</v>
      </c>
      <c r="J12" s="4">
        <v>5</v>
      </c>
      <c r="K12" s="4">
        <v>5</v>
      </c>
      <c r="L12" t="s">
        <v>63</v>
      </c>
      <c r="M12" s="155">
        <v>44928</v>
      </c>
    </row>
    <row r="13" spans="1:13">
      <c r="A13" s="19">
        <v>12</v>
      </c>
      <c r="B13" s="19" t="s">
        <v>72</v>
      </c>
      <c r="C13" s="19" t="s">
        <v>64</v>
      </c>
      <c r="D13" s="19" t="s">
        <v>73</v>
      </c>
      <c r="E13" s="19" t="b">
        <v>0</v>
      </c>
      <c r="F13" s="19" t="s">
        <v>74</v>
      </c>
      <c r="G13" s="19" t="str">
        <f t="shared" si="0"/>
        <v>Show Hide | Income Calculator | Base Pay</v>
      </c>
      <c r="H13" s="19">
        <v>2023</v>
      </c>
      <c r="I13" s="19" t="s">
        <v>81</v>
      </c>
      <c r="J13" s="154">
        <v>5</v>
      </c>
      <c r="K13" s="154">
        <v>6</v>
      </c>
      <c r="L13" s="19" t="s">
        <v>63</v>
      </c>
      <c r="M13" s="155">
        <v>44929</v>
      </c>
    </row>
    <row r="14" spans="1:13">
      <c r="A14">
        <v>13</v>
      </c>
      <c r="B14" t="s">
        <v>72</v>
      </c>
      <c r="C14" t="s">
        <v>64</v>
      </c>
      <c r="D14" t="s">
        <v>73</v>
      </c>
      <c r="E14" t="b">
        <v>0</v>
      </c>
      <c r="F14" t="s">
        <v>74</v>
      </c>
      <c r="G14" t="str">
        <f t="shared" si="0"/>
        <v>Show Hide | Income Calculator | Base Pay</v>
      </c>
      <c r="H14">
        <v>2022</v>
      </c>
      <c r="I14" t="s">
        <v>82</v>
      </c>
      <c r="J14" s="4">
        <v>6</v>
      </c>
      <c r="K14" s="4">
        <v>4</v>
      </c>
      <c r="L14" s="153" t="str">
        <f>"1/1/"&amp;H14</f>
        <v>1/1/2022</v>
      </c>
      <c r="M14" s="153">
        <v>44562</v>
      </c>
    </row>
    <row r="15" spans="1:13">
      <c r="A15" s="19">
        <v>14</v>
      </c>
      <c r="B15" s="19" t="s">
        <v>72</v>
      </c>
      <c r="C15" s="19" t="s">
        <v>64</v>
      </c>
      <c r="D15" s="19" t="s">
        <v>73</v>
      </c>
      <c r="E15" s="19" t="b">
        <v>0</v>
      </c>
      <c r="F15" s="19" t="s">
        <v>74</v>
      </c>
      <c r="G15" s="19" t="str">
        <f t="shared" si="0"/>
        <v>Show Hide | Income Calculator | Base Pay</v>
      </c>
      <c r="H15" s="19">
        <v>2022</v>
      </c>
      <c r="I15" s="19" t="s">
        <v>83</v>
      </c>
      <c r="J15" s="154">
        <v>6</v>
      </c>
      <c r="K15" s="154">
        <v>5</v>
      </c>
      <c r="L15" s="155" t="str">
        <f>"12/31/"&amp;H15</f>
        <v>12/31/2022</v>
      </c>
      <c r="M15" s="155">
        <v>44926</v>
      </c>
    </row>
    <row r="16" spans="1:13">
      <c r="A16">
        <v>15</v>
      </c>
      <c r="B16" t="s">
        <v>72</v>
      </c>
      <c r="C16" t="s">
        <v>64</v>
      </c>
      <c r="D16" t="s">
        <v>73</v>
      </c>
      <c r="E16" t="b">
        <v>0</v>
      </c>
      <c r="F16" t="s">
        <v>74</v>
      </c>
      <c r="G16" t="str">
        <f t="shared" si="0"/>
        <v>Show Hide | Income Calculator | Base Pay</v>
      </c>
      <c r="H16">
        <v>2022</v>
      </c>
      <c r="I16" t="s">
        <v>84</v>
      </c>
      <c r="J16" s="4">
        <v>6</v>
      </c>
      <c r="K16" s="4">
        <v>6</v>
      </c>
      <c r="L16" t="s">
        <v>63</v>
      </c>
    </row>
    <row r="17" spans="1:13">
      <c r="A17" s="19">
        <v>16</v>
      </c>
      <c r="B17" s="19" t="s">
        <v>72</v>
      </c>
      <c r="C17" s="19" t="s">
        <v>64</v>
      </c>
      <c r="D17" s="19" t="s">
        <v>73</v>
      </c>
      <c r="E17" s="19" t="b">
        <v>0</v>
      </c>
      <c r="F17" s="19" t="s">
        <v>74</v>
      </c>
      <c r="G17" s="19" t="str">
        <f t="shared" si="0"/>
        <v>Show Hide | Income Calculator | Base Pay</v>
      </c>
      <c r="H17" s="19">
        <v>2021</v>
      </c>
      <c r="I17" s="19" t="s">
        <v>85</v>
      </c>
      <c r="J17" s="154">
        <v>7</v>
      </c>
      <c r="K17" s="154">
        <v>4</v>
      </c>
      <c r="L17" s="155" t="str">
        <f>"1/1/"&amp;H17</f>
        <v>1/1/2021</v>
      </c>
      <c r="M17" s="155">
        <v>44197</v>
      </c>
    </row>
    <row r="18" spans="1:13">
      <c r="A18">
        <v>17</v>
      </c>
      <c r="B18" t="s">
        <v>72</v>
      </c>
      <c r="C18" t="s">
        <v>64</v>
      </c>
      <c r="D18" t="s">
        <v>73</v>
      </c>
      <c r="E18" t="b">
        <v>0</v>
      </c>
      <c r="F18" t="s">
        <v>74</v>
      </c>
      <c r="G18" t="str">
        <f t="shared" si="0"/>
        <v>Show Hide | Income Calculator | Base Pay</v>
      </c>
      <c r="H18">
        <v>2021</v>
      </c>
      <c r="I18" t="s">
        <v>86</v>
      </c>
      <c r="J18" s="4">
        <v>7</v>
      </c>
      <c r="K18" s="4">
        <v>5</v>
      </c>
      <c r="L18" s="153" t="str">
        <f>"12/31/"&amp;H18</f>
        <v>12/31/2021</v>
      </c>
      <c r="M18" s="153">
        <v>44561</v>
      </c>
    </row>
    <row r="19" spans="1:13">
      <c r="A19" s="19">
        <v>18</v>
      </c>
      <c r="B19" s="19" t="s">
        <v>72</v>
      </c>
      <c r="C19" s="19" t="s">
        <v>64</v>
      </c>
      <c r="D19" s="19" t="s">
        <v>73</v>
      </c>
      <c r="E19" s="19" t="b">
        <v>0</v>
      </c>
      <c r="F19" s="19" t="s">
        <v>74</v>
      </c>
      <c r="G19" s="19" t="str">
        <f t="shared" si="0"/>
        <v>Show Hide | Income Calculator | Base Pay</v>
      </c>
      <c r="H19" s="19">
        <v>2021</v>
      </c>
      <c r="I19" s="19" t="s">
        <v>87</v>
      </c>
      <c r="J19" s="154">
        <v>7</v>
      </c>
      <c r="K19" s="154">
        <v>6</v>
      </c>
      <c r="L19" s="19" t="s">
        <v>63</v>
      </c>
      <c r="M19" s="19"/>
    </row>
    <row r="20" spans="1:13">
      <c r="A20" s="157">
        <v>19</v>
      </c>
      <c r="B20" s="157" t="s">
        <v>72</v>
      </c>
      <c r="C20" s="157" t="s">
        <v>64</v>
      </c>
      <c r="D20" s="157" t="s">
        <v>26</v>
      </c>
      <c r="E20" s="157" t="b">
        <v>0</v>
      </c>
      <c r="F20" s="157" t="s">
        <v>74</v>
      </c>
      <c r="G20" s="157" t="str">
        <f t="shared" si="0"/>
        <v>Show Hide | Income Calculator | Overtime</v>
      </c>
      <c r="H20" s="157">
        <v>2023</v>
      </c>
      <c r="I20" s="157" t="s">
        <v>79</v>
      </c>
      <c r="J20" s="158">
        <v>3</v>
      </c>
      <c r="K20" s="158">
        <v>4</v>
      </c>
      <c r="L20" s="159" t="str">
        <f>"1/1/"&amp;H20</f>
        <v>1/1/2023</v>
      </c>
      <c r="M20" s="159">
        <v>44927</v>
      </c>
    </row>
    <row r="21" spans="1:13">
      <c r="A21">
        <v>20</v>
      </c>
      <c r="B21" t="s">
        <v>72</v>
      </c>
      <c r="C21" t="s">
        <v>64</v>
      </c>
      <c r="D21" t="s">
        <v>26</v>
      </c>
      <c r="E21" t="b">
        <v>0</v>
      </c>
      <c r="F21" t="s">
        <v>74</v>
      </c>
      <c r="G21" t="str">
        <f t="shared" ref="G21:G30" si="2">IF(F21="Shape",B21&amp;" | "&amp;C21&amp;" | "&amp;D21,"")</f>
        <v>Show Hide | Income Calculator | Overtime</v>
      </c>
      <c r="H21">
        <v>2023</v>
      </c>
      <c r="I21" t="s">
        <v>80</v>
      </c>
      <c r="J21" s="4">
        <v>3</v>
      </c>
      <c r="K21" s="4">
        <v>5</v>
      </c>
      <c r="L21" t="s">
        <v>63</v>
      </c>
    </row>
    <row r="22" spans="1:13">
      <c r="A22" s="19">
        <v>21</v>
      </c>
      <c r="B22" s="19" t="s">
        <v>72</v>
      </c>
      <c r="C22" s="19" t="s">
        <v>64</v>
      </c>
      <c r="D22" s="19" t="s">
        <v>26</v>
      </c>
      <c r="E22" s="19" t="b">
        <v>0</v>
      </c>
      <c r="F22" s="19" t="s">
        <v>74</v>
      </c>
      <c r="G22" s="19" t="str">
        <f t="shared" si="2"/>
        <v>Show Hide | Income Calculator | Overtime</v>
      </c>
      <c r="H22" s="19">
        <v>2023</v>
      </c>
      <c r="I22" s="19" t="s">
        <v>81</v>
      </c>
      <c r="J22" s="154">
        <v>3</v>
      </c>
      <c r="K22" s="154">
        <v>6</v>
      </c>
      <c r="L22" s="19" t="s">
        <v>63</v>
      </c>
      <c r="M22" s="19"/>
    </row>
    <row r="23" spans="1:13">
      <c r="A23">
        <v>22</v>
      </c>
      <c r="B23" t="s">
        <v>72</v>
      </c>
      <c r="C23" t="s">
        <v>64</v>
      </c>
      <c r="D23" t="s">
        <v>26</v>
      </c>
      <c r="E23" t="b">
        <v>0</v>
      </c>
      <c r="F23" t="s">
        <v>74</v>
      </c>
      <c r="G23" t="str">
        <f t="shared" si="2"/>
        <v>Show Hide | Income Calculator | Overtime</v>
      </c>
      <c r="I23" s="8" t="s">
        <v>88</v>
      </c>
      <c r="J23" s="4">
        <v>3</v>
      </c>
      <c r="K23" s="4">
        <v>7</v>
      </c>
      <c r="L23" t="s">
        <v>63</v>
      </c>
    </row>
    <row r="24" spans="1:13">
      <c r="A24" s="19">
        <v>23</v>
      </c>
      <c r="B24" s="19" t="s">
        <v>72</v>
      </c>
      <c r="C24" s="19" t="s">
        <v>64</v>
      </c>
      <c r="D24" s="19" t="s">
        <v>26</v>
      </c>
      <c r="E24" s="19" t="b">
        <v>0</v>
      </c>
      <c r="F24" s="19" t="s">
        <v>74</v>
      </c>
      <c r="G24" s="19" t="str">
        <f t="shared" si="2"/>
        <v>Show Hide | Income Calculator | Overtime</v>
      </c>
      <c r="H24" s="19">
        <v>2022</v>
      </c>
      <c r="I24" s="19" t="s">
        <v>82</v>
      </c>
      <c r="J24" s="154">
        <v>4</v>
      </c>
      <c r="K24" s="154">
        <v>4</v>
      </c>
      <c r="L24" s="155" t="str">
        <f>"1/1/"&amp;H24</f>
        <v>1/1/2022</v>
      </c>
      <c r="M24" s="155">
        <v>44562</v>
      </c>
    </row>
    <row r="25" spans="1:13">
      <c r="A25">
        <v>24</v>
      </c>
      <c r="B25" t="s">
        <v>72</v>
      </c>
      <c r="C25" t="s">
        <v>64</v>
      </c>
      <c r="D25" t="s">
        <v>26</v>
      </c>
      <c r="E25" t="b">
        <v>0</v>
      </c>
      <c r="F25" t="s">
        <v>74</v>
      </c>
      <c r="G25" t="str">
        <f t="shared" si="2"/>
        <v>Show Hide | Income Calculator | Overtime</v>
      </c>
      <c r="H25">
        <v>2022</v>
      </c>
      <c r="I25" t="s">
        <v>83</v>
      </c>
      <c r="J25" s="4">
        <v>4</v>
      </c>
      <c r="K25" s="4">
        <v>5</v>
      </c>
      <c r="L25" s="153" t="str">
        <f>"12/31/"&amp;H25</f>
        <v>12/31/2022</v>
      </c>
      <c r="M25" s="153">
        <v>44926</v>
      </c>
    </row>
    <row r="26" spans="1:13">
      <c r="A26" s="19">
        <v>25</v>
      </c>
      <c r="B26" s="19" t="s">
        <v>72</v>
      </c>
      <c r="C26" s="19" t="s">
        <v>64</v>
      </c>
      <c r="D26" s="19" t="s">
        <v>26</v>
      </c>
      <c r="E26" s="19" t="b">
        <v>0</v>
      </c>
      <c r="F26" s="19" t="s">
        <v>74</v>
      </c>
      <c r="G26" s="19" t="str">
        <f t="shared" si="2"/>
        <v>Show Hide | Income Calculator | Overtime</v>
      </c>
      <c r="H26" s="19">
        <v>2022</v>
      </c>
      <c r="I26" s="19" t="s">
        <v>84</v>
      </c>
      <c r="J26" s="154">
        <v>4</v>
      </c>
      <c r="K26" s="154">
        <v>6</v>
      </c>
      <c r="L26" s="19" t="s">
        <v>63</v>
      </c>
      <c r="M26" s="19"/>
    </row>
    <row r="27" spans="1:13">
      <c r="A27">
        <v>26</v>
      </c>
      <c r="B27" t="s">
        <v>72</v>
      </c>
      <c r="C27" t="s">
        <v>64</v>
      </c>
      <c r="D27" t="s">
        <v>26</v>
      </c>
      <c r="E27" t="b">
        <v>0</v>
      </c>
      <c r="F27" t="s">
        <v>74</v>
      </c>
      <c r="G27" t="str">
        <f t="shared" si="2"/>
        <v>Show Hide | Income Calculator | Overtime</v>
      </c>
      <c r="H27">
        <v>2021</v>
      </c>
      <c r="I27" t="s">
        <v>85</v>
      </c>
      <c r="J27" s="4">
        <v>5</v>
      </c>
      <c r="K27" s="4">
        <v>4</v>
      </c>
      <c r="L27" s="153" t="str">
        <f>"1/1/"&amp;H27</f>
        <v>1/1/2021</v>
      </c>
      <c r="M27" s="153">
        <v>44197</v>
      </c>
    </row>
    <row r="28" spans="1:13">
      <c r="A28" s="19">
        <v>27</v>
      </c>
      <c r="B28" s="19" t="s">
        <v>72</v>
      </c>
      <c r="C28" s="19" t="s">
        <v>64</v>
      </c>
      <c r="D28" s="19" t="s">
        <v>26</v>
      </c>
      <c r="E28" s="19" t="b">
        <v>0</v>
      </c>
      <c r="F28" s="19" t="s">
        <v>74</v>
      </c>
      <c r="G28" s="19" t="str">
        <f t="shared" si="2"/>
        <v>Show Hide | Income Calculator | Overtime</v>
      </c>
      <c r="H28" s="19">
        <v>2021</v>
      </c>
      <c r="I28" s="19" t="s">
        <v>86</v>
      </c>
      <c r="J28" s="154">
        <v>5</v>
      </c>
      <c r="K28" s="154">
        <v>5</v>
      </c>
      <c r="L28" s="155" t="str">
        <f>"12/31/"&amp;H28</f>
        <v>12/31/2021</v>
      </c>
      <c r="M28" s="155">
        <v>44561</v>
      </c>
    </row>
    <row r="29" spans="1:13">
      <c r="A29">
        <v>28</v>
      </c>
      <c r="B29" t="s">
        <v>72</v>
      </c>
      <c r="C29" t="s">
        <v>64</v>
      </c>
      <c r="D29" t="s">
        <v>26</v>
      </c>
      <c r="E29" t="b">
        <v>0</v>
      </c>
      <c r="F29" t="s">
        <v>74</v>
      </c>
      <c r="G29" t="str">
        <f t="shared" si="2"/>
        <v>Show Hide | Income Calculator | Overtime</v>
      </c>
      <c r="H29">
        <v>2021</v>
      </c>
      <c r="I29" t="s">
        <v>87</v>
      </c>
      <c r="J29" s="4">
        <v>5</v>
      </c>
      <c r="K29" s="4">
        <v>6</v>
      </c>
      <c r="L29" t="s">
        <v>63</v>
      </c>
    </row>
    <row r="30" spans="1:13">
      <c r="A30" s="157">
        <v>29</v>
      </c>
      <c r="B30" s="157" t="s">
        <v>72</v>
      </c>
      <c r="C30" s="157" t="s">
        <v>64</v>
      </c>
      <c r="D30" s="157" t="s">
        <v>29</v>
      </c>
      <c r="E30" s="157" t="b">
        <v>0</v>
      </c>
      <c r="F30" s="157" t="s">
        <v>74</v>
      </c>
      <c r="G30" s="157" t="str">
        <f t="shared" si="2"/>
        <v>Show Hide | Income Calculator | Bonus</v>
      </c>
      <c r="H30" s="157">
        <v>2023</v>
      </c>
      <c r="I30" s="157" t="s">
        <v>79</v>
      </c>
      <c r="J30" s="158">
        <v>3</v>
      </c>
      <c r="K30" s="158">
        <v>4</v>
      </c>
      <c r="L30" s="159" t="str">
        <f>"1/1/"&amp;H30</f>
        <v>1/1/2023</v>
      </c>
      <c r="M30" s="159">
        <v>44927</v>
      </c>
    </row>
    <row r="31" spans="1:13">
      <c r="A31">
        <v>30</v>
      </c>
      <c r="B31" t="s">
        <v>72</v>
      </c>
      <c r="C31" t="s">
        <v>64</v>
      </c>
      <c r="D31" t="s">
        <v>29</v>
      </c>
      <c r="E31" t="b">
        <v>0</v>
      </c>
      <c r="F31" t="s">
        <v>74</v>
      </c>
      <c r="G31" t="str">
        <f t="shared" ref="G31:G40" si="3">IF(F31="Shape",B31&amp;" | "&amp;C31&amp;" | "&amp;D31,"")</f>
        <v>Show Hide | Income Calculator | Bonus</v>
      </c>
      <c r="H31">
        <v>2023</v>
      </c>
      <c r="I31" t="s">
        <v>80</v>
      </c>
      <c r="J31" s="4">
        <v>3</v>
      </c>
      <c r="K31" s="4">
        <v>5</v>
      </c>
      <c r="L31" t="s">
        <v>63</v>
      </c>
    </row>
    <row r="32" spans="1:13">
      <c r="A32" s="19">
        <v>31</v>
      </c>
      <c r="B32" s="19" t="s">
        <v>72</v>
      </c>
      <c r="C32" s="19" t="s">
        <v>64</v>
      </c>
      <c r="D32" s="19" t="s">
        <v>29</v>
      </c>
      <c r="E32" s="19" t="b">
        <v>0</v>
      </c>
      <c r="F32" s="19" t="s">
        <v>74</v>
      </c>
      <c r="G32" s="19" t="str">
        <f t="shared" si="3"/>
        <v>Show Hide | Income Calculator | Bonus</v>
      </c>
      <c r="H32" s="19">
        <v>2023</v>
      </c>
      <c r="I32" s="19" t="s">
        <v>81</v>
      </c>
      <c r="J32" s="154">
        <v>3</v>
      </c>
      <c r="K32" s="154">
        <v>6</v>
      </c>
      <c r="L32" s="19" t="s">
        <v>63</v>
      </c>
      <c r="M32" s="19"/>
    </row>
    <row r="33" spans="1:13">
      <c r="A33">
        <v>32</v>
      </c>
      <c r="B33" t="s">
        <v>72</v>
      </c>
      <c r="C33" t="s">
        <v>64</v>
      </c>
      <c r="D33" t="s">
        <v>29</v>
      </c>
      <c r="E33" t="b">
        <v>0</v>
      </c>
      <c r="F33" t="s">
        <v>74</v>
      </c>
      <c r="G33" t="str">
        <f t="shared" si="3"/>
        <v>Show Hide | Income Calculator | Bonus</v>
      </c>
      <c r="I33" s="8" t="s">
        <v>88</v>
      </c>
      <c r="J33" s="4">
        <v>3</v>
      </c>
      <c r="K33" s="4">
        <v>7</v>
      </c>
      <c r="L33" t="s">
        <v>63</v>
      </c>
    </row>
    <row r="34" spans="1:13">
      <c r="A34" s="19">
        <v>33</v>
      </c>
      <c r="B34" s="19" t="s">
        <v>72</v>
      </c>
      <c r="C34" s="19" t="s">
        <v>64</v>
      </c>
      <c r="D34" s="19" t="s">
        <v>29</v>
      </c>
      <c r="E34" s="19" t="b">
        <v>0</v>
      </c>
      <c r="F34" s="19" t="s">
        <v>74</v>
      </c>
      <c r="G34" s="19" t="str">
        <f t="shared" si="3"/>
        <v>Show Hide | Income Calculator | Bonus</v>
      </c>
      <c r="H34" s="19">
        <v>2022</v>
      </c>
      <c r="I34" s="19" t="s">
        <v>82</v>
      </c>
      <c r="J34" s="154">
        <v>4</v>
      </c>
      <c r="K34" s="154">
        <v>4</v>
      </c>
      <c r="L34" s="155" t="str">
        <f>"1/1/"&amp;H34</f>
        <v>1/1/2022</v>
      </c>
      <c r="M34" s="155">
        <v>44562</v>
      </c>
    </row>
    <row r="35" spans="1:13">
      <c r="A35">
        <v>34</v>
      </c>
      <c r="B35" t="s">
        <v>72</v>
      </c>
      <c r="C35" t="s">
        <v>64</v>
      </c>
      <c r="D35" t="s">
        <v>29</v>
      </c>
      <c r="E35" t="b">
        <v>0</v>
      </c>
      <c r="F35" t="s">
        <v>74</v>
      </c>
      <c r="G35" t="str">
        <f t="shared" si="3"/>
        <v>Show Hide | Income Calculator | Bonus</v>
      </c>
      <c r="H35">
        <v>2022</v>
      </c>
      <c r="I35" t="s">
        <v>83</v>
      </c>
      <c r="J35" s="4">
        <v>4</v>
      </c>
      <c r="K35" s="4">
        <v>5</v>
      </c>
      <c r="L35" s="153" t="str">
        <f>"12/31/"&amp;H35</f>
        <v>12/31/2022</v>
      </c>
      <c r="M35" s="153">
        <v>44926</v>
      </c>
    </row>
    <row r="36" spans="1:13">
      <c r="A36" s="19">
        <v>35</v>
      </c>
      <c r="B36" s="19" t="s">
        <v>72</v>
      </c>
      <c r="C36" s="19" t="s">
        <v>64</v>
      </c>
      <c r="D36" s="19" t="s">
        <v>29</v>
      </c>
      <c r="E36" s="19" t="b">
        <v>0</v>
      </c>
      <c r="F36" s="19" t="s">
        <v>74</v>
      </c>
      <c r="G36" s="19" t="str">
        <f t="shared" si="3"/>
        <v>Show Hide | Income Calculator | Bonus</v>
      </c>
      <c r="H36" s="19">
        <v>2022</v>
      </c>
      <c r="I36" s="19" t="s">
        <v>84</v>
      </c>
      <c r="J36" s="154">
        <v>4</v>
      </c>
      <c r="K36" s="154">
        <v>6</v>
      </c>
      <c r="L36" s="19" t="s">
        <v>63</v>
      </c>
      <c r="M36" s="19"/>
    </row>
    <row r="37" spans="1:13">
      <c r="A37">
        <v>36</v>
      </c>
      <c r="B37" t="s">
        <v>72</v>
      </c>
      <c r="C37" t="s">
        <v>64</v>
      </c>
      <c r="D37" t="s">
        <v>29</v>
      </c>
      <c r="E37" t="b">
        <v>0</v>
      </c>
      <c r="F37" t="s">
        <v>74</v>
      </c>
      <c r="G37" t="str">
        <f t="shared" si="3"/>
        <v>Show Hide | Income Calculator | Bonus</v>
      </c>
      <c r="H37">
        <v>2021</v>
      </c>
      <c r="I37" t="s">
        <v>85</v>
      </c>
      <c r="J37" s="4">
        <v>5</v>
      </c>
      <c r="K37" s="4">
        <v>4</v>
      </c>
      <c r="L37" s="153" t="str">
        <f>"1/1/"&amp;H37</f>
        <v>1/1/2021</v>
      </c>
      <c r="M37" s="153">
        <v>44197</v>
      </c>
    </row>
    <row r="38" spans="1:13">
      <c r="A38" s="19">
        <v>37</v>
      </c>
      <c r="B38" s="19" t="s">
        <v>72</v>
      </c>
      <c r="C38" s="19" t="s">
        <v>64</v>
      </c>
      <c r="D38" s="19" t="s">
        <v>29</v>
      </c>
      <c r="E38" s="19" t="b">
        <v>0</v>
      </c>
      <c r="F38" s="19" t="s">
        <v>74</v>
      </c>
      <c r="G38" s="19" t="str">
        <f t="shared" si="3"/>
        <v>Show Hide | Income Calculator | Bonus</v>
      </c>
      <c r="H38" s="19">
        <v>2021</v>
      </c>
      <c r="I38" s="19" t="s">
        <v>86</v>
      </c>
      <c r="J38" s="154">
        <v>5</v>
      </c>
      <c r="K38" s="154">
        <v>5</v>
      </c>
      <c r="L38" s="155" t="str">
        <f>"12/31/"&amp;H38</f>
        <v>12/31/2021</v>
      </c>
      <c r="M38" s="155">
        <v>44561</v>
      </c>
    </row>
    <row r="39" spans="1:13">
      <c r="A39">
        <v>38</v>
      </c>
      <c r="B39" t="s">
        <v>72</v>
      </c>
      <c r="C39" t="s">
        <v>64</v>
      </c>
      <c r="D39" t="s">
        <v>29</v>
      </c>
      <c r="E39" t="b">
        <v>0</v>
      </c>
      <c r="F39" t="s">
        <v>74</v>
      </c>
      <c r="G39" t="str">
        <f t="shared" si="3"/>
        <v>Show Hide | Income Calculator | Bonus</v>
      </c>
      <c r="H39">
        <v>2021</v>
      </c>
      <c r="I39" t="s">
        <v>87</v>
      </c>
      <c r="J39" s="4">
        <v>5</v>
      </c>
      <c r="K39" s="4">
        <v>6</v>
      </c>
      <c r="L39" t="s">
        <v>63</v>
      </c>
    </row>
    <row r="40" spans="1:13">
      <c r="A40" s="157">
        <v>39</v>
      </c>
      <c r="B40" s="157" t="s">
        <v>72</v>
      </c>
      <c r="C40" s="157" t="s">
        <v>64</v>
      </c>
      <c r="D40" s="157" t="s">
        <v>31</v>
      </c>
      <c r="E40" s="157" t="b">
        <v>0</v>
      </c>
      <c r="F40" s="157" t="s">
        <v>74</v>
      </c>
      <c r="G40" s="157" t="str">
        <f t="shared" si="3"/>
        <v>Show Hide | Income Calculator | Commission</v>
      </c>
      <c r="H40" s="157">
        <v>2023</v>
      </c>
      <c r="I40" s="157" t="s">
        <v>79</v>
      </c>
      <c r="J40" s="158">
        <v>3</v>
      </c>
      <c r="K40" s="158">
        <v>4</v>
      </c>
      <c r="L40" s="159" t="str">
        <f>"1/1/"&amp;H40</f>
        <v>1/1/2023</v>
      </c>
      <c r="M40" s="159">
        <v>44927</v>
      </c>
    </row>
    <row r="41" spans="1:13">
      <c r="A41">
        <v>40</v>
      </c>
      <c r="B41" t="s">
        <v>72</v>
      </c>
      <c r="C41" t="s">
        <v>64</v>
      </c>
      <c r="D41" t="s">
        <v>31</v>
      </c>
      <c r="E41" t="b">
        <v>0</v>
      </c>
      <c r="F41" t="s">
        <v>74</v>
      </c>
      <c r="G41" t="str">
        <f t="shared" ref="G41:G51" si="4">IF(F41="Shape",B41&amp;" | "&amp;C41&amp;" | "&amp;D41,"")</f>
        <v>Show Hide | Income Calculator | Commission</v>
      </c>
      <c r="H41">
        <v>2023</v>
      </c>
      <c r="I41" t="s">
        <v>80</v>
      </c>
      <c r="J41" s="4">
        <v>3</v>
      </c>
      <c r="K41" s="4">
        <v>5</v>
      </c>
      <c r="L41" t="s">
        <v>63</v>
      </c>
    </row>
    <row r="42" spans="1:13">
      <c r="A42" s="19">
        <v>41</v>
      </c>
      <c r="B42" s="19" t="s">
        <v>72</v>
      </c>
      <c r="C42" s="19" t="s">
        <v>64</v>
      </c>
      <c r="D42" s="19" t="s">
        <v>31</v>
      </c>
      <c r="E42" s="19" t="b">
        <v>0</v>
      </c>
      <c r="F42" s="19" t="s">
        <v>74</v>
      </c>
      <c r="G42" s="19" t="str">
        <f t="shared" si="4"/>
        <v>Show Hide | Income Calculator | Commission</v>
      </c>
      <c r="H42" s="19">
        <v>2023</v>
      </c>
      <c r="I42" s="19" t="s">
        <v>81</v>
      </c>
      <c r="J42" s="154">
        <v>3</v>
      </c>
      <c r="K42" s="154">
        <v>6</v>
      </c>
      <c r="L42" s="19" t="s">
        <v>63</v>
      </c>
      <c r="M42" s="19"/>
    </row>
    <row r="43" spans="1:13">
      <c r="A43">
        <v>42</v>
      </c>
      <c r="B43" t="s">
        <v>72</v>
      </c>
      <c r="C43" t="s">
        <v>64</v>
      </c>
      <c r="D43" t="s">
        <v>31</v>
      </c>
      <c r="E43" t="b">
        <v>0</v>
      </c>
      <c r="F43" t="s">
        <v>74</v>
      </c>
      <c r="G43" t="str">
        <f t="shared" si="4"/>
        <v>Show Hide | Income Calculator | Commission</v>
      </c>
      <c r="I43" s="8" t="s">
        <v>88</v>
      </c>
      <c r="J43" s="4">
        <v>3</v>
      </c>
      <c r="K43" s="4">
        <v>7</v>
      </c>
      <c r="L43" t="s">
        <v>63</v>
      </c>
    </row>
    <row r="44" spans="1:13">
      <c r="A44" s="19">
        <v>43</v>
      </c>
      <c r="B44" s="19" t="s">
        <v>72</v>
      </c>
      <c r="C44" s="19" t="s">
        <v>64</v>
      </c>
      <c r="D44" s="19" t="s">
        <v>31</v>
      </c>
      <c r="E44" s="19" t="b">
        <v>0</v>
      </c>
      <c r="F44" s="19" t="s">
        <v>74</v>
      </c>
      <c r="G44" s="19" t="str">
        <f t="shared" si="4"/>
        <v>Show Hide | Income Calculator | Commission</v>
      </c>
      <c r="H44" s="19">
        <v>2022</v>
      </c>
      <c r="I44" s="19" t="s">
        <v>82</v>
      </c>
      <c r="J44" s="154">
        <v>4</v>
      </c>
      <c r="K44" s="154">
        <v>4</v>
      </c>
      <c r="L44" s="155" t="str">
        <f>"1/1/"&amp;H44</f>
        <v>1/1/2022</v>
      </c>
      <c r="M44" s="155">
        <v>44562</v>
      </c>
    </row>
    <row r="45" spans="1:13">
      <c r="A45">
        <v>44</v>
      </c>
      <c r="B45" t="s">
        <v>72</v>
      </c>
      <c r="C45" t="s">
        <v>64</v>
      </c>
      <c r="D45" t="s">
        <v>31</v>
      </c>
      <c r="E45" t="b">
        <v>0</v>
      </c>
      <c r="F45" t="s">
        <v>74</v>
      </c>
      <c r="G45" t="str">
        <f t="shared" si="4"/>
        <v>Show Hide | Income Calculator | Commission</v>
      </c>
      <c r="H45">
        <v>2022</v>
      </c>
      <c r="I45" t="s">
        <v>83</v>
      </c>
      <c r="J45" s="4">
        <v>4</v>
      </c>
      <c r="K45" s="4">
        <v>5</v>
      </c>
      <c r="L45" s="153" t="str">
        <f>"12/31/"&amp;H45</f>
        <v>12/31/2022</v>
      </c>
      <c r="M45" s="153">
        <v>44926</v>
      </c>
    </row>
    <row r="46" spans="1:13">
      <c r="A46" s="19">
        <v>45</v>
      </c>
      <c r="B46" s="19" t="s">
        <v>72</v>
      </c>
      <c r="C46" s="19" t="s">
        <v>64</v>
      </c>
      <c r="D46" s="19" t="s">
        <v>31</v>
      </c>
      <c r="E46" s="19" t="b">
        <v>0</v>
      </c>
      <c r="F46" s="19" t="s">
        <v>74</v>
      </c>
      <c r="G46" s="19" t="str">
        <f t="shared" si="4"/>
        <v>Show Hide | Income Calculator | Commission</v>
      </c>
      <c r="H46" s="19">
        <v>2022</v>
      </c>
      <c r="I46" s="19" t="s">
        <v>84</v>
      </c>
      <c r="J46" s="154">
        <v>4</v>
      </c>
      <c r="K46" s="154">
        <v>6</v>
      </c>
      <c r="L46" s="19" t="s">
        <v>63</v>
      </c>
      <c r="M46" s="19"/>
    </row>
    <row r="47" spans="1:13">
      <c r="A47">
        <v>46</v>
      </c>
      <c r="B47" t="s">
        <v>72</v>
      </c>
      <c r="C47" t="s">
        <v>64</v>
      </c>
      <c r="D47" t="s">
        <v>31</v>
      </c>
      <c r="E47" t="b">
        <v>0</v>
      </c>
      <c r="F47" t="s">
        <v>74</v>
      </c>
      <c r="G47" t="str">
        <f t="shared" si="4"/>
        <v>Show Hide | Income Calculator | Commission</v>
      </c>
      <c r="H47">
        <v>2021</v>
      </c>
      <c r="I47" t="s">
        <v>85</v>
      </c>
      <c r="J47" s="4">
        <v>5</v>
      </c>
      <c r="K47" s="4">
        <v>4</v>
      </c>
      <c r="L47" s="153" t="str">
        <f>"1/1/"&amp;H47</f>
        <v>1/1/2021</v>
      </c>
      <c r="M47" s="153">
        <v>44197</v>
      </c>
    </row>
    <row r="48" spans="1:13">
      <c r="A48" s="19">
        <v>47</v>
      </c>
      <c r="B48" s="19" t="s">
        <v>72</v>
      </c>
      <c r="C48" s="19" t="s">
        <v>64</v>
      </c>
      <c r="D48" s="19" t="s">
        <v>31</v>
      </c>
      <c r="E48" s="19" t="b">
        <v>0</v>
      </c>
      <c r="F48" s="19" t="s">
        <v>74</v>
      </c>
      <c r="G48" s="19" t="str">
        <f t="shared" si="4"/>
        <v>Show Hide | Income Calculator | Commission</v>
      </c>
      <c r="H48" s="19">
        <v>2021</v>
      </c>
      <c r="I48" s="19" t="s">
        <v>86</v>
      </c>
      <c r="J48" s="154">
        <v>5</v>
      </c>
      <c r="K48" s="154">
        <v>5</v>
      </c>
      <c r="L48" s="155" t="str">
        <f>"12/31/"&amp;H48</f>
        <v>12/31/2021</v>
      </c>
      <c r="M48" s="155">
        <v>44561</v>
      </c>
    </row>
    <row r="49" spans="1:13">
      <c r="A49">
        <v>48</v>
      </c>
      <c r="B49" t="s">
        <v>72</v>
      </c>
      <c r="C49" t="s">
        <v>64</v>
      </c>
      <c r="D49" t="s">
        <v>31</v>
      </c>
      <c r="E49" t="b">
        <v>0</v>
      </c>
      <c r="F49" t="s">
        <v>74</v>
      </c>
      <c r="G49" t="str">
        <f t="shared" si="4"/>
        <v>Show Hide | Income Calculator | Commission</v>
      </c>
      <c r="H49">
        <v>2021</v>
      </c>
      <c r="I49" t="s">
        <v>87</v>
      </c>
      <c r="J49" s="4">
        <v>5</v>
      </c>
      <c r="K49" s="4">
        <v>6</v>
      </c>
      <c r="L49" t="s">
        <v>63</v>
      </c>
    </row>
    <row r="50" spans="1:13">
      <c r="A50" s="157">
        <v>49</v>
      </c>
      <c r="B50" s="157" t="s">
        <v>72</v>
      </c>
      <c r="C50" s="157" t="s">
        <v>64</v>
      </c>
      <c r="D50" s="157" t="s">
        <v>33</v>
      </c>
      <c r="E50" s="157" t="b">
        <v>0</v>
      </c>
      <c r="F50" s="157" t="s">
        <v>74</v>
      </c>
      <c r="G50" s="157" t="str">
        <f t="shared" ref="G50" si="5">IF(F50="Shape",B50&amp;" | "&amp;C50&amp;" | "&amp;D50,"")</f>
        <v>Show Hide | Income Calculator | Other Income</v>
      </c>
      <c r="H50" s="157"/>
      <c r="I50" s="157" t="s">
        <v>89</v>
      </c>
      <c r="J50" s="158">
        <v>2</v>
      </c>
      <c r="K50" s="158">
        <v>2</v>
      </c>
      <c r="L50" s="157" t="s">
        <v>63</v>
      </c>
      <c r="M50" s="157"/>
    </row>
    <row r="51" spans="1:13">
      <c r="A51" s="19">
        <v>50</v>
      </c>
      <c r="B51" s="19" t="s">
        <v>72</v>
      </c>
      <c r="C51" s="19" t="s">
        <v>64</v>
      </c>
      <c r="D51" s="19" t="s">
        <v>33</v>
      </c>
      <c r="E51" s="19" t="b">
        <v>0</v>
      </c>
      <c r="F51" s="19" t="s">
        <v>74</v>
      </c>
      <c r="G51" s="19" t="str">
        <f t="shared" si="4"/>
        <v>Show Hide | Income Calculator | Other Income</v>
      </c>
      <c r="H51" s="19">
        <v>2023</v>
      </c>
      <c r="I51" s="19" t="s">
        <v>79</v>
      </c>
      <c r="J51" s="154">
        <v>5</v>
      </c>
      <c r="K51" s="154">
        <v>4</v>
      </c>
      <c r="L51" s="155" t="str">
        <f>"1/1/"&amp;H51</f>
        <v>1/1/2023</v>
      </c>
      <c r="M51" s="155">
        <v>44927</v>
      </c>
    </row>
    <row r="52" spans="1:13">
      <c r="A52">
        <v>51</v>
      </c>
      <c r="B52" t="s">
        <v>72</v>
      </c>
      <c r="C52" t="s">
        <v>64</v>
      </c>
      <c r="D52" t="s">
        <v>33</v>
      </c>
      <c r="E52" t="b">
        <v>0</v>
      </c>
      <c r="F52" t="s">
        <v>74</v>
      </c>
      <c r="G52" t="str">
        <f t="shared" ref="G52:G73" si="6">IF(F52="Shape",B52&amp;" | "&amp;C52&amp;" | "&amp;D52,"")</f>
        <v>Show Hide | Income Calculator | Other Income</v>
      </c>
      <c r="H52">
        <v>2023</v>
      </c>
      <c r="I52" t="s">
        <v>80</v>
      </c>
      <c r="J52" s="4">
        <v>5</v>
      </c>
      <c r="K52" s="4">
        <v>5</v>
      </c>
      <c r="L52" t="s">
        <v>63</v>
      </c>
    </row>
    <row r="53" spans="1:13">
      <c r="A53" s="19">
        <v>52</v>
      </c>
      <c r="B53" s="19" t="s">
        <v>72</v>
      </c>
      <c r="C53" s="19" t="s">
        <v>64</v>
      </c>
      <c r="D53" s="19" t="s">
        <v>33</v>
      </c>
      <c r="E53" s="19" t="b">
        <v>0</v>
      </c>
      <c r="F53" s="19" t="s">
        <v>74</v>
      </c>
      <c r="G53" s="19" t="str">
        <f t="shared" si="6"/>
        <v>Show Hide | Income Calculator | Other Income</v>
      </c>
      <c r="H53" s="19">
        <v>2023</v>
      </c>
      <c r="I53" s="19" t="s">
        <v>81</v>
      </c>
      <c r="J53" s="154">
        <v>5</v>
      </c>
      <c r="K53" s="154">
        <v>6</v>
      </c>
      <c r="L53" s="19" t="s">
        <v>63</v>
      </c>
      <c r="M53" s="19"/>
    </row>
    <row r="54" spans="1:13">
      <c r="A54">
        <v>53</v>
      </c>
      <c r="B54" t="s">
        <v>72</v>
      </c>
      <c r="C54" t="s">
        <v>64</v>
      </c>
      <c r="D54" t="s">
        <v>33</v>
      </c>
      <c r="E54" t="b">
        <v>0</v>
      </c>
      <c r="F54" t="s">
        <v>74</v>
      </c>
      <c r="G54" t="str">
        <f t="shared" si="6"/>
        <v>Show Hide | Income Calculator | Other Income</v>
      </c>
      <c r="I54" s="8" t="s">
        <v>88</v>
      </c>
      <c r="J54" s="4">
        <v>5</v>
      </c>
      <c r="K54" s="4">
        <v>7</v>
      </c>
      <c r="L54" t="s">
        <v>63</v>
      </c>
    </row>
    <row r="55" spans="1:13">
      <c r="A55" s="19">
        <v>54</v>
      </c>
      <c r="B55" s="19" t="s">
        <v>72</v>
      </c>
      <c r="C55" s="19" t="s">
        <v>64</v>
      </c>
      <c r="D55" s="19" t="s">
        <v>33</v>
      </c>
      <c r="E55" s="19" t="b">
        <v>0</v>
      </c>
      <c r="F55" s="19" t="s">
        <v>74</v>
      </c>
      <c r="G55" s="19" t="str">
        <f t="shared" si="6"/>
        <v>Show Hide | Income Calculator | Other Income</v>
      </c>
      <c r="H55" s="19">
        <v>2022</v>
      </c>
      <c r="I55" s="19" t="s">
        <v>82</v>
      </c>
      <c r="J55" s="154">
        <v>6</v>
      </c>
      <c r="K55" s="154">
        <v>4</v>
      </c>
      <c r="L55" s="155" t="str">
        <f>"1/1/"&amp;H55</f>
        <v>1/1/2022</v>
      </c>
      <c r="M55" s="155">
        <v>44562</v>
      </c>
    </row>
    <row r="56" spans="1:13">
      <c r="A56">
        <v>55</v>
      </c>
      <c r="B56" t="s">
        <v>72</v>
      </c>
      <c r="C56" t="s">
        <v>64</v>
      </c>
      <c r="D56" t="s">
        <v>33</v>
      </c>
      <c r="E56" t="b">
        <v>0</v>
      </c>
      <c r="F56" t="s">
        <v>74</v>
      </c>
      <c r="G56" t="str">
        <f t="shared" si="6"/>
        <v>Show Hide | Income Calculator | Other Income</v>
      </c>
      <c r="H56">
        <v>2022</v>
      </c>
      <c r="I56" t="s">
        <v>83</v>
      </c>
      <c r="J56" s="4">
        <v>6</v>
      </c>
      <c r="K56" s="4">
        <v>5</v>
      </c>
      <c r="L56" s="153" t="str">
        <f>"12/31/"&amp;H56</f>
        <v>12/31/2022</v>
      </c>
      <c r="M56" s="153">
        <v>44926</v>
      </c>
    </row>
    <row r="57" spans="1:13">
      <c r="A57" s="19">
        <v>56</v>
      </c>
      <c r="B57" s="19" t="s">
        <v>72</v>
      </c>
      <c r="C57" s="19" t="s">
        <v>64</v>
      </c>
      <c r="D57" s="19" t="s">
        <v>33</v>
      </c>
      <c r="E57" s="19" t="b">
        <v>0</v>
      </c>
      <c r="F57" s="19" t="s">
        <v>74</v>
      </c>
      <c r="G57" s="19" t="str">
        <f t="shared" si="6"/>
        <v>Show Hide | Income Calculator | Other Income</v>
      </c>
      <c r="H57" s="19">
        <v>2022</v>
      </c>
      <c r="I57" s="19" t="s">
        <v>84</v>
      </c>
      <c r="J57" s="154">
        <v>6</v>
      </c>
      <c r="K57" s="154">
        <v>6</v>
      </c>
      <c r="L57" s="19" t="s">
        <v>63</v>
      </c>
      <c r="M57" s="19"/>
    </row>
    <row r="58" spans="1:13">
      <c r="A58">
        <v>57</v>
      </c>
      <c r="B58" t="s">
        <v>72</v>
      </c>
      <c r="C58" t="s">
        <v>64</v>
      </c>
      <c r="D58" t="s">
        <v>33</v>
      </c>
      <c r="E58" t="b">
        <v>0</v>
      </c>
      <c r="F58" t="s">
        <v>74</v>
      </c>
      <c r="G58" t="str">
        <f t="shared" si="6"/>
        <v>Show Hide | Income Calculator | Other Income</v>
      </c>
      <c r="H58">
        <v>2021</v>
      </c>
      <c r="I58" t="s">
        <v>85</v>
      </c>
      <c r="J58" s="4">
        <v>7</v>
      </c>
      <c r="K58" s="4">
        <v>4</v>
      </c>
      <c r="L58" s="153" t="str">
        <f>"1/1/"&amp;H58</f>
        <v>1/1/2021</v>
      </c>
      <c r="M58" s="153">
        <v>44197</v>
      </c>
    </row>
    <row r="59" spans="1:13">
      <c r="A59" s="19">
        <v>58</v>
      </c>
      <c r="B59" s="19" t="s">
        <v>72</v>
      </c>
      <c r="C59" s="19" t="s">
        <v>64</v>
      </c>
      <c r="D59" s="19" t="s">
        <v>33</v>
      </c>
      <c r="E59" s="19" t="b">
        <v>0</v>
      </c>
      <c r="F59" s="19" t="s">
        <v>74</v>
      </c>
      <c r="G59" s="19" t="str">
        <f t="shared" si="6"/>
        <v>Show Hide | Income Calculator | Other Income</v>
      </c>
      <c r="H59" s="19">
        <v>2021</v>
      </c>
      <c r="I59" s="19" t="s">
        <v>86</v>
      </c>
      <c r="J59" s="154">
        <v>7</v>
      </c>
      <c r="K59" s="154">
        <v>5</v>
      </c>
      <c r="L59" s="155" t="str">
        <f>"12/31/"&amp;H59</f>
        <v>12/31/2021</v>
      </c>
      <c r="M59" s="155">
        <v>44561</v>
      </c>
    </row>
    <row r="60" spans="1:13">
      <c r="A60">
        <v>59</v>
      </c>
      <c r="B60" t="s">
        <v>72</v>
      </c>
      <c r="C60" t="s">
        <v>64</v>
      </c>
      <c r="D60" t="s">
        <v>33</v>
      </c>
      <c r="E60" t="b">
        <v>0</v>
      </c>
      <c r="F60" t="s">
        <v>74</v>
      </c>
      <c r="G60" t="str">
        <f t="shared" si="6"/>
        <v>Show Hide | Income Calculator | Other Income</v>
      </c>
      <c r="H60">
        <v>2021</v>
      </c>
      <c r="I60" t="s">
        <v>87</v>
      </c>
      <c r="J60" s="4">
        <v>7</v>
      </c>
      <c r="K60" s="4">
        <v>6</v>
      </c>
      <c r="L60" t="s">
        <v>63</v>
      </c>
    </row>
    <row r="61" spans="1:13">
      <c r="A61" s="157">
        <v>60</v>
      </c>
      <c r="B61" s="157" t="s">
        <v>72</v>
      </c>
      <c r="C61" s="157" t="s">
        <v>64</v>
      </c>
      <c r="D61" s="157" t="s">
        <v>90</v>
      </c>
      <c r="E61" s="157" t="b">
        <v>0</v>
      </c>
      <c r="F61" s="157" t="s">
        <v>74</v>
      </c>
      <c r="G61" s="157" t="str">
        <f t="shared" si="6"/>
        <v>Show Hide | Income Calculator | Taxable</v>
      </c>
      <c r="H61" s="157"/>
      <c r="I61" s="157" t="s">
        <v>75</v>
      </c>
      <c r="J61" s="158">
        <v>-1</v>
      </c>
      <c r="K61" s="158">
        <v>2</v>
      </c>
      <c r="L61" s="157" t="s">
        <v>63</v>
      </c>
      <c r="M61" s="157"/>
    </row>
    <row r="62" spans="1:13">
      <c r="A62" s="157">
        <v>61</v>
      </c>
      <c r="B62" s="157" t="s">
        <v>72</v>
      </c>
      <c r="C62" s="157" t="s">
        <v>64</v>
      </c>
      <c r="D62" s="157" t="s">
        <v>90</v>
      </c>
      <c r="E62" s="157" t="b">
        <v>0</v>
      </c>
      <c r="F62" s="157" t="s">
        <v>74</v>
      </c>
      <c r="G62" s="157" t="str">
        <f t="shared" ref="G62" si="7">IF(F62="Shape",B62&amp;" | "&amp;C62&amp;" | "&amp;D62,"")</f>
        <v>Show Hide | Income Calculator | Taxable</v>
      </c>
      <c r="H62" s="157"/>
      <c r="I62" s="157" t="s">
        <v>91</v>
      </c>
      <c r="J62" s="158">
        <v>-1</v>
      </c>
      <c r="K62" s="158">
        <v>7</v>
      </c>
      <c r="L62" s="157" t="s">
        <v>63</v>
      </c>
      <c r="M62" s="157"/>
    </row>
    <row r="63" spans="1:13">
      <c r="A63" s="19">
        <v>62</v>
      </c>
      <c r="B63" s="19" t="s">
        <v>72</v>
      </c>
      <c r="C63" s="19" t="s">
        <v>64</v>
      </c>
      <c r="D63" s="19" t="s">
        <v>90</v>
      </c>
      <c r="E63" s="19" t="b">
        <v>0</v>
      </c>
      <c r="F63" s="19" t="s">
        <v>74</v>
      </c>
      <c r="G63" s="19" t="str">
        <f t="shared" si="6"/>
        <v>Show Hide | Income Calculator | Taxable</v>
      </c>
      <c r="H63" s="19"/>
      <c r="I63" s="19" t="s">
        <v>41</v>
      </c>
      <c r="J63" s="154">
        <v>3</v>
      </c>
      <c r="K63" s="154">
        <v>10</v>
      </c>
      <c r="L63" s="19" t="s">
        <v>63</v>
      </c>
      <c r="M63" s="156"/>
    </row>
    <row r="64" spans="1:13">
      <c r="A64">
        <v>63</v>
      </c>
      <c r="B64" t="s">
        <v>72</v>
      </c>
      <c r="C64" t="s">
        <v>64</v>
      </c>
      <c r="D64" t="s">
        <v>90</v>
      </c>
      <c r="E64" t="b">
        <v>0</v>
      </c>
      <c r="F64" t="s">
        <v>74</v>
      </c>
      <c r="G64" t="str">
        <f t="shared" si="6"/>
        <v>Show Hide | Income Calculator | Taxable</v>
      </c>
      <c r="H64">
        <v>2023</v>
      </c>
      <c r="I64" t="s">
        <v>79</v>
      </c>
      <c r="J64" s="4">
        <v>5</v>
      </c>
      <c r="K64" s="4">
        <v>4</v>
      </c>
      <c r="L64" s="153" t="str">
        <f>"1/1/"&amp;H64</f>
        <v>1/1/2023</v>
      </c>
      <c r="M64" s="153">
        <v>44927</v>
      </c>
    </row>
    <row r="65" spans="1:13">
      <c r="A65" s="19">
        <v>64</v>
      </c>
      <c r="B65" s="19" t="s">
        <v>72</v>
      </c>
      <c r="C65" s="19" t="s">
        <v>64</v>
      </c>
      <c r="D65" s="19" t="s">
        <v>90</v>
      </c>
      <c r="E65" s="19" t="b">
        <v>0</v>
      </c>
      <c r="F65" s="19" t="s">
        <v>74</v>
      </c>
      <c r="G65" s="19" t="str">
        <f t="shared" si="6"/>
        <v>Show Hide | Income Calculator | Taxable</v>
      </c>
      <c r="H65" s="19">
        <v>2023</v>
      </c>
      <c r="I65" s="19" t="s">
        <v>80</v>
      </c>
      <c r="J65" s="154">
        <v>5</v>
      </c>
      <c r="K65" s="154">
        <v>5</v>
      </c>
      <c r="L65" s="19" t="s">
        <v>63</v>
      </c>
      <c r="M65" s="19"/>
    </row>
    <row r="66" spans="1:13">
      <c r="A66">
        <v>65</v>
      </c>
      <c r="B66" t="s">
        <v>72</v>
      </c>
      <c r="C66" t="s">
        <v>64</v>
      </c>
      <c r="D66" t="s">
        <v>90</v>
      </c>
      <c r="E66" t="b">
        <v>0</v>
      </c>
      <c r="F66" t="s">
        <v>74</v>
      </c>
      <c r="G66" t="str">
        <f t="shared" si="6"/>
        <v>Show Hide | Income Calculator | Taxable</v>
      </c>
      <c r="H66">
        <v>2023</v>
      </c>
      <c r="I66" t="s">
        <v>81</v>
      </c>
      <c r="J66" s="4">
        <v>5</v>
      </c>
      <c r="K66" s="4">
        <v>6</v>
      </c>
      <c r="L66" t="s">
        <v>63</v>
      </c>
    </row>
    <row r="67" spans="1:13">
      <c r="A67" s="19">
        <v>66</v>
      </c>
      <c r="B67" s="19" t="s">
        <v>72</v>
      </c>
      <c r="C67" s="19" t="s">
        <v>64</v>
      </c>
      <c r="D67" s="19" t="s">
        <v>90</v>
      </c>
      <c r="E67" s="19" t="b">
        <v>0</v>
      </c>
      <c r="F67" s="19" t="s">
        <v>74</v>
      </c>
      <c r="G67" s="19" t="str">
        <f t="shared" si="6"/>
        <v>Show Hide | Income Calculator | Taxable</v>
      </c>
      <c r="H67" s="19"/>
      <c r="I67" s="156" t="s">
        <v>88</v>
      </c>
      <c r="J67" s="154">
        <v>5</v>
      </c>
      <c r="K67" s="154">
        <v>7</v>
      </c>
      <c r="L67" s="19" t="s">
        <v>63</v>
      </c>
      <c r="M67" s="19"/>
    </row>
    <row r="68" spans="1:13">
      <c r="A68">
        <v>67</v>
      </c>
      <c r="B68" t="s">
        <v>72</v>
      </c>
      <c r="C68" t="s">
        <v>64</v>
      </c>
      <c r="D68" t="s">
        <v>90</v>
      </c>
      <c r="E68" t="b">
        <v>0</v>
      </c>
      <c r="F68" t="s">
        <v>74</v>
      </c>
      <c r="G68" t="str">
        <f t="shared" si="6"/>
        <v>Show Hide | Income Calculator | Taxable</v>
      </c>
      <c r="H68">
        <v>2022</v>
      </c>
      <c r="I68" t="s">
        <v>82</v>
      </c>
      <c r="J68" s="4">
        <v>6</v>
      </c>
      <c r="K68" s="4">
        <v>4</v>
      </c>
      <c r="L68" s="153" t="str">
        <f>"1/1/"&amp;H68</f>
        <v>1/1/2022</v>
      </c>
      <c r="M68" s="153">
        <v>44562</v>
      </c>
    </row>
    <row r="69" spans="1:13">
      <c r="A69" s="19">
        <v>68</v>
      </c>
      <c r="B69" s="19" t="s">
        <v>72</v>
      </c>
      <c r="C69" s="19" t="s">
        <v>64</v>
      </c>
      <c r="D69" s="19" t="s">
        <v>90</v>
      </c>
      <c r="E69" s="19" t="b">
        <v>0</v>
      </c>
      <c r="F69" s="19" t="s">
        <v>74</v>
      </c>
      <c r="G69" s="19" t="str">
        <f t="shared" si="6"/>
        <v>Show Hide | Income Calculator | Taxable</v>
      </c>
      <c r="H69" s="19">
        <v>2022</v>
      </c>
      <c r="I69" s="19" t="s">
        <v>83</v>
      </c>
      <c r="J69" s="154">
        <v>6</v>
      </c>
      <c r="K69" s="154">
        <v>5</v>
      </c>
      <c r="L69" s="155" t="str">
        <f>"12/31/"&amp;H69</f>
        <v>12/31/2022</v>
      </c>
      <c r="M69" s="155">
        <v>44926</v>
      </c>
    </row>
    <row r="70" spans="1:13">
      <c r="A70">
        <v>69</v>
      </c>
      <c r="B70" t="s">
        <v>72</v>
      </c>
      <c r="C70" t="s">
        <v>64</v>
      </c>
      <c r="D70" t="s">
        <v>90</v>
      </c>
      <c r="E70" t="b">
        <v>0</v>
      </c>
      <c r="F70" t="s">
        <v>74</v>
      </c>
      <c r="G70" t="str">
        <f t="shared" si="6"/>
        <v>Show Hide | Income Calculator | Taxable</v>
      </c>
      <c r="H70">
        <v>2022</v>
      </c>
      <c r="I70" t="s">
        <v>84</v>
      </c>
      <c r="J70" s="4">
        <v>6</v>
      </c>
      <c r="K70" s="4">
        <v>6</v>
      </c>
      <c r="L70" t="s">
        <v>63</v>
      </c>
    </row>
    <row r="71" spans="1:13">
      <c r="A71" s="19">
        <v>70</v>
      </c>
      <c r="B71" s="19" t="s">
        <v>72</v>
      </c>
      <c r="C71" s="19" t="s">
        <v>64</v>
      </c>
      <c r="D71" s="19" t="s">
        <v>90</v>
      </c>
      <c r="E71" s="19" t="b">
        <v>0</v>
      </c>
      <c r="F71" s="19" t="s">
        <v>74</v>
      </c>
      <c r="G71" s="19" t="str">
        <f t="shared" si="6"/>
        <v>Show Hide | Income Calculator | Taxable</v>
      </c>
      <c r="H71" s="19">
        <v>2021</v>
      </c>
      <c r="I71" s="19" t="s">
        <v>85</v>
      </c>
      <c r="J71" s="154">
        <v>7</v>
      </c>
      <c r="K71" s="154">
        <v>4</v>
      </c>
      <c r="L71" s="155" t="str">
        <f>"1/1/"&amp;H71</f>
        <v>1/1/2021</v>
      </c>
      <c r="M71" s="155">
        <v>44197</v>
      </c>
    </row>
    <row r="72" spans="1:13">
      <c r="A72">
        <v>71</v>
      </c>
      <c r="B72" t="s">
        <v>72</v>
      </c>
      <c r="C72" t="s">
        <v>64</v>
      </c>
      <c r="D72" t="s">
        <v>90</v>
      </c>
      <c r="E72" t="b">
        <v>0</v>
      </c>
      <c r="F72" t="s">
        <v>74</v>
      </c>
      <c r="G72" t="str">
        <f t="shared" si="6"/>
        <v>Show Hide | Income Calculator | Taxable</v>
      </c>
      <c r="H72">
        <v>2021</v>
      </c>
      <c r="I72" t="s">
        <v>86</v>
      </c>
      <c r="J72" s="4">
        <v>7</v>
      </c>
      <c r="K72" s="4">
        <v>5</v>
      </c>
      <c r="L72" s="153" t="str">
        <f>"12/31/"&amp;H72</f>
        <v>12/31/2021</v>
      </c>
      <c r="M72" s="153">
        <v>44561</v>
      </c>
    </row>
    <row r="73" spans="1:13">
      <c r="A73" s="19">
        <v>72</v>
      </c>
      <c r="B73" s="19" t="s">
        <v>72</v>
      </c>
      <c r="C73" s="19" t="s">
        <v>64</v>
      </c>
      <c r="D73" s="19" t="s">
        <v>90</v>
      </c>
      <c r="E73" s="19" t="b">
        <v>0</v>
      </c>
      <c r="F73" s="19" t="s">
        <v>74</v>
      </c>
      <c r="G73" s="19" t="str">
        <f t="shared" si="6"/>
        <v>Show Hide | Income Calculator | Taxable</v>
      </c>
      <c r="H73" s="19">
        <v>2021</v>
      </c>
      <c r="I73" s="19" t="s">
        <v>87</v>
      </c>
      <c r="J73" s="154">
        <v>7</v>
      </c>
      <c r="K73" s="154">
        <v>6</v>
      </c>
      <c r="L73" s="19" t="s">
        <v>63</v>
      </c>
      <c r="M73" s="19"/>
    </row>
    <row r="74" spans="1:13">
      <c r="A74" s="157">
        <v>73</v>
      </c>
      <c r="B74" s="157" t="s">
        <v>72</v>
      </c>
      <c r="C74" s="157" t="s">
        <v>64</v>
      </c>
      <c r="D74" s="157" t="s">
        <v>92</v>
      </c>
      <c r="E74" s="157" t="b">
        <v>0</v>
      </c>
      <c r="F74" s="157" t="s">
        <v>74</v>
      </c>
      <c r="G74" s="157" t="str">
        <f t="shared" ref="G74:G77" si="8">IF(F74="Shape",B74&amp;" | "&amp;C74&amp;" | "&amp;D74,"")</f>
        <v>Show Hide | Income Calculator | Non-Taxable</v>
      </c>
      <c r="H74" s="157"/>
      <c r="I74" s="157" t="s">
        <v>93</v>
      </c>
      <c r="J74" s="158">
        <v>3</v>
      </c>
      <c r="K74" s="158">
        <v>6</v>
      </c>
      <c r="L74" s="157" t="s">
        <v>63</v>
      </c>
      <c r="M74" s="157"/>
    </row>
    <row r="75" spans="1:13">
      <c r="A75" s="19">
        <v>74</v>
      </c>
      <c r="B75" s="19" t="s">
        <v>72</v>
      </c>
      <c r="C75" s="19" t="s">
        <v>64</v>
      </c>
      <c r="D75" s="19" t="s">
        <v>92</v>
      </c>
      <c r="E75" s="19" t="b">
        <v>0</v>
      </c>
      <c r="F75" s="19" t="s">
        <v>74</v>
      </c>
      <c r="G75" s="19" t="str">
        <f t="shared" si="8"/>
        <v>Show Hide | Income Calculator | Non-Taxable</v>
      </c>
      <c r="H75" s="19"/>
      <c r="I75" s="19" t="s">
        <v>94</v>
      </c>
      <c r="J75" s="154">
        <v>4</v>
      </c>
      <c r="K75" s="154">
        <v>6</v>
      </c>
      <c r="L75" s="155" t="s">
        <v>63</v>
      </c>
      <c r="M75" s="155"/>
    </row>
    <row r="76" spans="1:13">
      <c r="A76">
        <v>75</v>
      </c>
      <c r="B76" t="s">
        <v>72</v>
      </c>
      <c r="C76" t="s">
        <v>64</v>
      </c>
      <c r="D76" t="s">
        <v>92</v>
      </c>
      <c r="E76" t="b">
        <v>0</v>
      </c>
      <c r="F76" t="s">
        <v>74</v>
      </c>
      <c r="G76" t="str">
        <f t="shared" si="8"/>
        <v>Show Hide | Income Calculator | Non-Taxable</v>
      </c>
      <c r="I76" t="s">
        <v>95</v>
      </c>
      <c r="J76" s="4">
        <v>5</v>
      </c>
      <c r="K76" s="4">
        <v>5</v>
      </c>
      <c r="L76" s="160">
        <v>0.25</v>
      </c>
      <c r="M76" s="160">
        <v>0.25</v>
      </c>
    </row>
    <row r="77" spans="1:13">
      <c r="A77" s="19">
        <v>76</v>
      </c>
      <c r="B77" s="19" t="s">
        <v>72</v>
      </c>
      <c r="C77" s="19" t="s">
        <v>64</v>
      </c>
      <c r="D77" s="19" t="s">
        <v>92</v>
      </c>
      <c r="E77" s="19" t="b">
        <v>0</v>
      </c>
      <c r="F77" s="19" t="s">
        <v>74</v>
      </c>
      <c r="G77" s="19" t="str">
        <f t="shared" si="8"/>
        <v>Show Hide | Income Calculator | Non-Taxable</v>
      </c>
      <c r="H77" s="19"/>
      <c r="I77" s="19" t="s">
        <v>96</v>
      </c>
      <c r="J77" s="154">
        <v>7</v>
      </c>
      <c r="K77" s="154">
        <v>10</v>
      </c>
      <c r="L77" s="19" t="s">
        <v>63</v>
      </c>
      <c r="M77"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79998168889431442"/>
  </sheetPr>
  <dimension ref="F3:K29"/>
  <sheetViews>
    <sheetView topLeftCell="A3" workbookViewId="0">
      <selection activeCell="C2" sqref="C2"/>
    </sheetView>
  </sheetViews>
  <sheetFormatPr defaultRowHeight="15"/>
  <cols>
    <col min="6" max="6" width="29.28515625" bestFit="1" customWidth="1"/>
  </cols>
  <sheetData>
    <row r="3" spans="6:11">
      <c r="G3" t="s">
        <v>97</v>
      </c>
    </row>
    <row r="4" spans="6:11">
      <c r="F4" s="161" t="s">
        <v>50</v>
      </c>
    </row>
    <row r="5" spans="6:11">
      <c r="F5" s="161" t="s">
        <v>51</v>
      </c>
      <c r="G5">
        <v>2</v>
      </c>
      <c r="H5" t="s">
        <v>98</v>
      </c>
      <c r="K5" t="str">
        <f>"Public Const "&amp;H5&amp;" As Long = "&amp;G5&amp;"   '"&amp;F5</f>
        <v>Public Const lHdrActionColNum As Long = 2   'HEADER_ACTION</v>
      </c>
    </row>
    <row r="6" spans="6:11">
      <c r="F6" s="161" t="s">
        <v>52</v>
      </c>
      <c r="G6">
        <v>3</v>
      </c>
      <c r="H6" t="s">
        <v>99</v>
      </c>
      <c r="K6" t="str">
        <f t="shared" ref="K6:K15" si="0">"Public Const "&amp;H6&amp;" As Long = "&amp;G6&amp;"   '"&amp;F6</f>
        <v>Public Const lWksOpColNum As Long = 3   'WKSHEET</v>
      </c>
    </row>
    <row r="7" spans="6:11">
      <c r="F7" s="161" t="s">
        <v>53</v>
      </c>
      <c r="G7">
        <v>4</v>
      </c>
      <c r="H7" t="s">
        <v>100</v>
      </c>
      <c r="K7" t="str">
        <f t="shared" si="0"/>
        <v>Public Const lHdrSectionColNum As Long = 4   'PG_SECTION</v>
      </c>
    </row>
    <row r="8" spans="6:11">
      <c r="F8" s="161" t="s">
        <v>54</v>
      </c>
      <c r="G8">
        <v>5</v>
      </c>
      <c r="H8" t="s">
        <v>101</v>
      </c>
      <c r="K8" t="str">
        <f t="shared" si="0"/>
        <v>Public Const lHardcodeColNum As Long = 5   'HARDCODED</v>
      </c>
    </row>
    <row r="9" spans="6:11">
      <c r="F9" s="161" t="s">
        <v>55</v>
      </c>
      <c r="G9">
        <v>6</v>
      </c>
      <c r="H9" t="s">
        <v>102</v>
      </c>
      <c r="K9" t="str">
        <f t="shared" si="0"/>
        <v>Public Const lOffOfColNum As Long = 6   'OFF_OF</v>
      </c>
    </row>
    <row r="10" spans="6:11">
      <c r="F10" s="161" t="s">
        <v>56</v>
      </c>
      <c r="G10">
        <v>7</v>
      </c>
      <c r="H10" t="s">
        <v>103</v>
      </c>
      <c r="K10" t="str">
        <f t="shared" si="0"/>
        <v>Public Const lShpPrefixColNum As Long = 7   'SHAPE_PREFIX</v>
      </c>
    </row>
    <row r="11" spans="6:11">
      <c r="F11" s="161" t="s">
        <v>57</v>
      </c>
      <c r="G11">
        <v>8</v>
      </c>
      <c r="H11" t="s">
        <v>104</v>
      </c>
      <c r="K11" t="str">
        <f t="shared" si="0"/>
        <v>Public Const lYrOptColNum As Long = 8   'YEAR_OPT</v>
      </c>
    </row>
    <row r="12" spans="6:11">
      <c r="F12" s="161" t="s">
        <v>58</v>
      </c>
      <c r="G12">
        <v>9</v>
      </c>
      <c r="H12" t="s">
        <v>105</v>
      </c>
      <c r="K12" t="str">
        <f t="shared" si="0"/>
        <v>Public Const lMyNameColNum As Long = 9   'MY_NAME</v>
      </c>
    </row>
    <row r="13" spans="6:11">
      <c r="F13" s="9" t="s">
        <v>59</v>
      </c>
      <c r="G13">
        <v>10</v>
      </c>
      <c r="H13" t="s">
        <v>106</v>
      </c>
      <c r="K13" t="str">
        <f t="shared" si="0"/>
        <v>Public Const lDefRowColNum As Long = 10   'DEF_ROW</v>
      </c>
    </row>
    <row r="14" spans="6:11">
      <c r="F14" s="9" t="s">
        <v>60</v>
      </c>
      <c r="G14">
        <v>11</v>
      </c>
      <c r="H14" t="s">
        <v>107</v>
      </c>
      <c r="K14" t="str">
        <f t="shared" si="0"/>
        <v>Public Const lDefColColNum As Long = 11   'DEF_COL</v>
      </c>
    </row>
    <row r="15" spans="6:11">
      <c r="F15" s="9" t="s">
        <v>61</v>
      </c>
      <c r="G15">
        <v>12</v>
      </c>
      <c r="H15" t="s">
        <v>108</v>
      </c>
      <c r="K15" t="str">
        <f t="shared" si="0"/>
        <v>Public Const lDefValColNum As Long = 12   'DEF_FORMULA_OR_VALUE</v>
      </c>
    </row>
    <row r="16" spans="6:11">
      <c r="F16" s="161" t="s">
        <v>62</v>
      </c>
    </row>
    <row r="19" spans="11:11">
      <c r="K19" t="s">
        <v>109</v>
      </c>
    </row>
    <row r="20" spans="11:11">
      <c r="K20" t="s">
        <v>110</v>
      </c>
    </row>
    <row r="21" spans="11:11">
      <c r="K21" t="s">
        <v>111</v>
      </c>
    </row>
    <row r="22" spans="11:11">
      <c r="K22" t="s">
        <v>112</v>
      </c>
    </row>
    <row r="23" spans="11:11">
      <c r="K23" t="s">
        <v>113</v>
      </c>
    </row>
    <row r="24" spans="11:11">
      <c r="K24" t="s">
        <v>114</v>
      </c>
    </row>
    <row r="25" spans="11:11">
      <c r="K25" t="s">
        <v>115</v>
      </c>
    </row>
    <row r="26" spans="11:11">
      <c r="K26" t="s">
        <v>116</v>
      </c>
    </row>
    <row r="27" spans="11:11">
      <c r="K27" t="s">
        <v>117</v>
      </c>
    </row>
    <row r="28" spans="11:11">
      <c r="K28" t="s">
        <v>118</v>
      </c>
    </row>
    <row r="29" spans="11:11">
      <c r="K29"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79998168889431442"/>
  </sheetPr>
  <dimension ref="A1:V10"/>
  <sheetViews>
    <sheetView workbookViewId="0">
      <selection activeCell="C2" sqref="C2"/>
    </sheetView>
  </sheetViews>
  <sheetFormatPr defaultRowHeight="15"/>
  <cols>
    <col min="1" max="1" width="9.42578125" bestFit="1" customWidth="1"/>
    <col min="2" max="2" width="16" bestFit="1" customWidth="1"/>
    <col min="3" max="3" width="18.28515625" customWidth="1"/>
    <col min="4" max="4" width="16.85546875" bestFit="1" customWidth="1"/>
    <col min="5" max="5" width="21.42578125" bestFit="1" customWidth="1"/>
  </cols>
  <sheetData>
    <row r="1" spans="1:22">
      <c r="A1" s="2" t="s">
        <v>120</v>
      </c>
      <c r="B1" s="2" t="s">
        <v>121</v>
      </c>
      <c r="C1" s="2" t="s">
        <v>122</v>
      </c>
      <c r="D1" s="2" t="s">
        <v>123</v>
      </c>
      <c r="E1" s="2" t="s">
        <v>124</v>
      </c>
      <c r="F1" s="2"/>
      <c r="G1" s="2"/>
      <c r="H1" s="2"/>
      <c r="I1" s="2"/>
      <c r="J1" s="2"/>
      <c r="K1" s="2"/>
      <c r="L1" s="2"/>
      <c r="M1" s="2"/>
      <c r="N1" s="2"/>
      <c r="O1" s="2"/>
      <c r="P1" s="2"/>
      <c r="Q1" s="2"/>
      <c r="R1" s="2"/>
      <c r="S1" s="2"/>
      <c r="T1" s="2"/>
      <c r="U1" s="2"/>
      <c r="V1" s="2"/>
    </row>
    <row r="2" spans="1:22">
      <c r="A2">
        <v>2021</v>
      </c>
      <c r="B2" t="s">
        <v>15</v>
      </c>
      <c r="C2" t="s">
        <v>125</v>
      </c>
      <c r="D2" t="s">
        <v>15</v>
      </c>
      <c r="E2" t="s">
        <v>125</v>
      </c>
    </row>
    <row r="3" spans="1:22">
      <c r="A3">
        <v>2022</v>
      </c>
      <c r="B3" t="s">
        <v>126</v>
      </c>
      <c r="C3">
        <v>52</v>
      </c>
      <c r="D3" t="s">
        <v>126</v>
      </c>
      <c r="E3">
        <v>52</v>
      </c>
    </row>
    <row r="4" spans="1:22">
      <c r="A4">
        <v>2023</v>
      </c>
      <c r="B4" t="s">
        <v>127</v>
      </c>
      <c r="C4">
        <v>26</v>
      </c>
      <c r="D4" t="s">
        <v>127</v>
      </c>
      <c r="E4">
        <v>26</v>
      </c>
    </row>
    <row r="5" spans="1:22">
      <c r="B5" t="s">
        <v>128</v>
      </c>
      <c r="C5">
        <v>24</v>
      </c>
      <c r="D5" t="s">
        <v>128</v>
      </c>
      <c r="E5">
        <v>24</v>
      </c>
    </row>
    <row r="6" spans="1:22">
      <c r="B6" t="s">
        <v>129</v>
      </c>
      <c r="C6">
        <v>12</v>
      </c>
      <c r="D6" t="s">
        <v>129</v>
      </c>
      <c r="E6">
        <v>12</v>
      </c>
    </row>
    <row r="7" spans="1:22">
      <c r="B7" t="s">
        <v>130</v>
      </c>
      <c r="C7">
        <v>4</v>
      </c>
      <c r="D7" t="s">
        <v>130</v>
      </c>
      <c r="E7">
        <v>4</v>
      </c>
    </row>
    <row r="8" spans="1:22">
      <c r="B8" t="s">
        <v>131</v>
      </c>
      <c r="C8">
        <v>2</v>
      </c>
      <c r="D8" t="s">
        <v>131</v>
      </c>
      <c r="E8">
        <v>2</v>
      </c>
    </row>
    <row r="9" spans="1:22">
      <c r="B9" t="s">
        <v>132</v>
      </c>
      <c r="C9">
        <v>1</v>
      </c>
      <c r="D9" t="s">
        <v>132</v>
      </c>
      <c r="E9">
        <v>1</v>
      </c>
    </row>
    <row r="10" spans="1:22">
      <c r="B10" t="s">
        <v>133</v>
      </c>
      <c r="C10">
        <v>0</v>
      </c>
      <c r="D10" t="s">
        <v>133</v>
      </c>
      <c r="E10">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7" tint="0.79998168889431442"/>
  </sheetPr>
  <dimension ref="A1:F6"/>
  <sheetViews>
    <sheetView workbookViewId="0">
      <selection activeCell="C2" sqref="C2"/>
    </sheetView>
  </sheetViews>
  <sheetFormatPr defaultColWidth="8.85546875" defaultRowHeight="15"/>
  <cols>
    <col min="1" max="1" width="11.85546875" style="4" bestFit="1" customWidth="1"/>
    <col min="2" max="2" width="15.42578125" bestFit="1" customWidth="1"/>
    <col min="3" max="3" width="17.7109375" customWidth="1"/>
    <col min="4" max="4" width="17.42578125" customWidth="1"/>
    <col min="5" max="5" width="13.7109375" style="4" customWidth="1"/>
    <col min="6" max="6" width="11" bestFit="1" customWidth="1"/>
  </cols>
  <sheetData>
    <row r="1" spans="1:6" s="2" customFormat="1">
      <c r="A1" s="5" t="s">
        <v>134</v>
      </c>
      <c r="B1" s="2" t="s">
        <v>51</v>
      </c>
      <c r="C1" s="2" t="s">
        <v>52</v>
      </c>
      <c r="D1" s="2" t="s">
        <v>53</v>
      </c>
      <c r="E1" s="5" t="s">
        <v>135</v>
      </c>
      <c r="F1" s="2" t="s">
        <v>136</v>
      </c>
    </row>
    <row r="2" spans="1:6">
      <c r="A2" s="4">
        <v>1</v>
      </c>
      <c r="B2" t="s">
        <v>137</v>
      </c>
      <c r="C2" t="s">
        <v>64</v>
      </c>
      <c r="D2" t="s">
        <v>138</v>
      </c>
      <c r="E2" s="4">
        <v>2</v>
      </c>
      <c r="F2" s="1">
        <v>3</v>
      </c>
    </row>
    <row r="3" spans="1:6">
      <c r="A3" s="4">
        <v>2</v>
      </c>
      <c r="B3" t="s">
        <v>137</v>
      </c>
      <c r="C3" t="s">
        <v>64</v>
      </c>
      <c r="D3" t="s">
        <v>139</v>
      </c>
      <c r="E3" s="4">
        <v>2</v>
      </c>
      <c r="F3" s="1">
        <v>3</v>
      </c>
    </row>
    <row r="4" spans="1:6">
      <c r="A4" s="4">
        <v>3</v>
      </c>
      <c r="B4" t="s">
        <v>137</v>
      </c>
      <c r="C4" t="s">
        <v>64</v>
      </c>
      <c r="D4" t="s">
        <v>140</v>
      </c>
      <c r="E4" s="4">
        <v>2</v>
      </c>
      <c r="F4" s="1">
        <v>3</v>
      </c>
    </row>
    <row r="5" spans="1:6">
      <c r="A5" s="4">
        <v>4</v>
      </c>
      <c r="B5" t="s">
        <v>137</v>
      </c>
      <c r="C5" t="s">
        <v>64</v>
      </c>
      <c r="D5" t="s">
        <v>141</v>
      </c>
      <c r="E5" s="4">
        <v>2</v>
      </c>
      <c r="F5" s="1">
        <v>3</v>
      </c>
    </row>
    <row r="6" spans="1:6">
      <c r="F6"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7" tint="0.79998168889431442"/>
  </sheetPr>
  <dimension ref="A1:D31"/>
  <sheetViews>
    <sheetView workbookViewId="0">
      <pane ySplit="1" topLeftCell="A14" activePane="bottomLeft" state="frozen"/>
      <selection pane="bottomLeft" activeCell="C2" sqref="C2"/>
      <selection activeCell="C2" sqref="C2"/>
    </sheetView>
  </sheetViews>
  <sheetFormatPr defaultRowHeight="15"/>
  <cols>
    <col min="1" max="1" width="11.85546875" style="4" bestFit="1" customWidth="1"/>
    <col min="2" max="2" width="17.7109375" customWidth="1"/>
    <col min="3" max="3" width="17.42578125" customWidth="1"/>
    <col min="4" max="4" width="13.7109375" style="4" customWidth="1"/>
  </cols>
  <sheetData>
    <row r="1" spans="1:4" s="2" customFormat="1">
      <c r="A1" s="5" t="s">
        <v>134</v>
      </c>
      <c r="B1" s="2" t="s">
        <v>52</v>
      </c>
      <c r="C1" s="2" t="s">
        <v>53</v>
      </c>
      <c r="D1" s="5" t="s">
        <v>135</v>
      </c>
    </row>
    <row r="2" spans="1:4">
      <c r="A2" s="4">
        <v>1</v>
      </c>
      <c r="B2" t="s">
        <v>64</v>
      </c>
      <c r="C2" t="s">
        <v>142</v>
      </c>
      <c r="D2" s="4">
        <v>10</v>
      </c>
    </row>
    <row r="3" spans="1:4">
      <c r="A3" s="4">
        <v>2</v>
      </c>
      <c r="B3" t="s">
        <v>64</v>
      </c>
      <c r="C3" t="s">
        <v>143</v>
      </c>
      <c r="D3" s="4">
        <v>8</v>
      </c>
    </row>
    <row r="4" spans="1:4">
      <c r="A4" s="4">
        <v>3</v>
      </c>
      <c r="B4" t="s">
        <v>64</v>
      </c>
      <c r="C4" t="s">
        <v>144</v>
      </c>
      <c r="D4" s="4">
        <v>8</v>
      </c>
    </row>
    <row r="5" spans="1:4">
      <c r="A5" s="4">
        <v>4</v>
      </c>
      <c r="B5" t="s">
        <v>64</v>
      </c>
      <c r="C5" t="s">
        <v>145</v>
      </c>
      <c r="D5" s="4">
        <v>8</v>
      </c>
    </row>
    <row r="6" spans="1:4">
      <c r="A6" s="127">
        <v>5</v>
      </c>
      <c r="B6" s="128" t="s">
        <v>64</v>
      </c>
      <c r="C6" s="128" t="s">
        <v>146</v>
      </c>
      <c r="D6" s="127">
        <v>10</v>
      </c>
    </row>
    <row r="7" spans="1:4">
      <c r="A7" s="4">
        <v>6</v>
      </c>
      <c r="B7" t="s">
        <v>64</v>
      </c>
      <c r="C7" t="s">
        <v>147</v>
      </c>
      <c r="D7" s="4">
        <v>10</v>
      </c>
    </row>
    <row r="8" spans="1:4">
      <c r="A8" s="4">
        <v>7</v>
      </c>
      <c r="B8" t="s">
        <v>64</v>
      </c>
      <c r="C8" t="s">
        <v>148</v>
      </c>
      <c r="D8" s="4">
        <v>8</v>
      </c>
    </row>
    <row r="9" spans="1:4">
      <c r="A9" s="4">
        <v>8</v>
      </c>
      <c r="B9" t="s">
        <v>64</v>
      </c>
      <c r="C9" t="s">
        <v>149</v>
      </c>
      <c r="D9" s="4">
        <v>8</v>
      </c>
    </row>
    <row r="10" spans="1:4">
      <c r="A10" s="4">
        <v>9</v>
      </c>
      <c r="B10" t="s">
        <v>64</v>
      </c>
      <c r="C10" t="s">
        <v>150</v>
      </c>
      <c r="D10" s="4">
        <v>8</v>
      </c>
    </row>
    <row r="11" spans="1:4">
      <c r="A11" s="127">
        <v>10</v>
      </c>
      <c r="B11" s="128" t="s">
        <v>64</v>
      </c>
      <c r="C11" s="128" t="s">
        <v>151</v>
      </c>
      <c r="D11" s="127">
        <v>10</v>
      </c>
    </row>
    <row r="12" spans="1:4">
      <c r="A12" s="4">
        <v>11</v>
      </c>
      <c r="B12" t="s">
        <v>64</v>
      </c>
      <c r="C12" t="s">
        <v>152</v>
      </c>
      <c r="D12" s="4">
        <v>10</v>
      </c>
    </row>
    <row r="13" spans="1:4">
      <c r="A13" s="4">
        <v>12</v>
      </c>
      <c r="B13" t="s">
        <v>64</v>
      </c>
      <c r="C13" t="s">
        <v>153</v>
      </c>
      <c r="D13" s="4">
        <v>8</v>
      </c>
    </row>
    <row r="14" spans="1:4">
      <c r="A14" s="4">
        <v>13</v>
      </c>
      <c r="B14" t="s">
        <v>64</v>
      </c>
      <c r="C14" t="s">
        <v>154</v>
      </c>
      <c r="D14" s="4">
        <v>8</v>
      </c>
    </row>
    <row r="15" spans="1:4">
      <c r="A15" s="4">
        <v>14</v>
      </c>
      <c r="B15" t="s">
        <v>64</v>
      </c>
      <c r="C15" t="s">
        <v>155</v>
      </c>
      <c r="D15" s="4">
        <v>8</v>
      </c>
    </row>
    <row r="16" spans="1:4">
      <c r="A16" s="127">
        <v>15</v>
      </c>
      <c r="B16" s="128" t="s">
        <v>64</v>
      </c>
      <c r="C16" s="128" t="s">
        <v>156</v>
      </c>
      <c r="D16" s="127">
        <v>10</v>
      </c>
    </row>
    <row r="17" spans="1:4">
      <c r="A17" s="4">
        <v>16</v>
      </c>
      <c r="B17" t="s">
        <v>64</v>
      </c>
      <c r="C17" t="s">
        <v>157</v>
      </c>
      <c r="D17" s="4">
        <v>10</v>
      </c>
    </row>
    <row r="18" spans="1:4">
      <c r="A18" s="4">
        <v>17</v>
      </c>
      <c r="B18" t="s">
        <v>64</v>
      </c>
      <c r="C18" t="s">
        <v>158</v>
      </c>
      <c r="D18" s="4">
        <v>8</v>
      </c>
    </row>
    <row r="19" spans="1:4">
      <c r="A19" s="4">
        <v>18</v>
      </c>
      <c r="B19" t="s">
        <v>64</v>
      </c>
      <c r="C19" t="s">
        <v>159</v>
      </c>
      <c r="D19" s="4">
        <v>8</v>
      </c>
    </row>
    <row r="20" spans="1:4">
      <c r="A20" s="4">
        <v>19</v>
      </c>
      <c r="B20" t="s">
        <v>64</v>
      </c>
      <c r="C20" t="s">
        <v>160</v>
      </c>
      <c r="D20" s="4">
        <v>8</v>
      </c>
    </row>
    <row r="21" spans="1:4">
      <c r="A21" s="127">
        <v>20</v>
      </c>
      <c r="B21" s="128" t="s">
        <v>64</v>
      </c>
      <c r="C21" s="128" t="s">
        <v>161</v>
      </c>
      <c r="D21" s="127">
        <v>10</v>
      </c>
    </row>
    <row r="22" spans="1:4">
      <c r="A22" s="4">
        <v>21</v>
      </c>
      <c r="B22" t="s">
        <v>64</v>
      </c>
      <c r="C22" t="s">
        <v>162</v>
      </c>
      <c r="D22" s="4">
        <v>10</v>
      </c>
    </row>
    <row r="23" spans="1:4">
      <c r="A23" s="127">
        <v>22</v>
      </c>
      <c r="B23" s="128" t="s">
        <v>64</v>
      </c>
      <c r="C23" s="128" t="s">
        <v>163</v>
      </c>
      <c r="D23" s="127">
        <v>12</v>
      </c>
    </row>
    <row r="24" spans="1:4">
      <c r="A24" s="4">
        <v>23</v>
      </c>
      <c r="B24" t="s">
        <v>64</v>
      </c>
      <c r="C24" t="s">
        <v>164</v>
      </c>
      <c r="D24" s="4">
        <v>10</v>
      </c>
    </row>
    <row r="25" spans="1:4">
      <c r="A25" s="127">
        <v>24</v>
      </c>
      <c r="B25" s="128" t="s">
        <v>64</v>
      </c>
      <c r="C25" s="128" t="s">
        <v>165</v>
      </c>
      <c r="D25" s="127">
        <v>12</v>
      </c>
    </row>
    <row r="26" spans="1:4">
      <c r="A26" s="4">
        <v>25</v>
      </c>
      <c r="B26" t="s">
        <v>64</v>
      </c>
      <c r="C26" t="s">
        <v>166</v>
      </c>
      <c r="D26" s="4">
        <v>10</v>
      </c>
    </row>
    <row r="27" spans="1:4">
      <c r="A27" s="127">
        <v>26</v>
      </c>
      <c r="B27" s="128" t="s">
        <v>64</v>
      </c>
      <c r="C27" s="128" t="s">
        <v>167</v>
      </c>
      <c r="D27" s="127">
        <v>12</v>
      </c>
    </row>
    <row r="28" spans="1:4">
      <c r="A28" s="4">
        <v>27</v>
      </c>
      <c r="B28" t="s">
        <v>64</v>
      </c>
      <c r="C28" t="s">
        <v>168</v>
      </c>
      <c r="D28" s="4">
        <v>10</v>
      </c>
    </row>
    <row r="29" spans="1:4">
      <c r="A29" s="127">
        <v>28</v>
      </c>
      <c r="B29" s="128" t="s">
        <v>64</v>
      </c>
      <c r="C29" s="128" t="s">
        <v>169</v>
      </c>
      <c r="D29" s="127">
        <v>12</v>
      </c>
    </row>
    <row r="30" spans="1:4">
      <c r="A30" s="129">
        <v>29</v>
      </c>
      <c r="B30" s="130" t="s">
        <v>170</v>
      </c>
      <c r="C30" s="130" t="s">
        <v>162</v>
      </c>
      <c r="D30" s="129">
        <v>10</v>
      </c>
    </row>
    <row r="31" spans="1:4">
      <c r="A31" s="129">
        <v>30</v>
      </c>
      <c r="B31" s="130" t="s">
        <v>170</v>
      </c>
      <c r="C31" s="130" t="s">
        <v>163</v>
      </c>
      <c r="D31" s="129">
        <v>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7" tint="0.79998168889431442"/>
  </sheetPr>
  <dimension ref="A1:J32"/>
  <sheetViews>
    <sheetView workbookViewId="0">
      <pane ySplit="1" topLeftCell="A2" activePane="bottomLeft" state="frozen"/>
      <selection pane="bottomLeft" activeCell="C2" sqref="C2"/>
      <selection activeCell="C2" sqref="C2"/>
    </sheetView>
  </sheetViews>
  <sheetFormatPr defaultRowHeight="15"/>
  <cols>
    <col min="1" max="1" width="5.42578125" bestFit="1" customWidth="1"/>
    <col min="2" max="2" width="15.42578125" bestFit="1" customWidth="1"/>
    <col min="3" max="3" width="16" bestFit="1" customWidth="1"/>
    <col min="4" max="4" width="16.7109375" customWidth="1"/>
    <col min="5" max="5" width="11.7109375" style="1" bestFit="1" customWidth="1"/>
    <col min="6" max="6" width="29" bestFit="1" customWidth="1"/>
    <col min="7" max="8" width="8.85546875" style="1"/>
    <col min="9" max="9" width="29.28515625" style="10" bestFit="1" customWidth="1"/>
    <col min="10" max="10" width="29.28515625" bestFit="1" customWidth="1"/>
  </cols>
  <sheetData>
    <row r="1" spans="1:10" s="2" customFormat="1">
      <c r="A1" s="2" t="s">
        <v>50</v>
      </c>
      <c r="B1" s="2" t="s">
        <v>51</v>
      </c>
      <c r="C1" s="2" t="s">
        <v>52</v>
      </c>
      <c r="D1" s="2" t="s">
        <v>53</v>
      </c>
      <c r="E1" s="7" t="s">
        <v>171</v>
      </c>
      <c r="F1" s="2" t="s">
        <v>172</v>
      </c>
      <c r="G1" s="7" t="s">
        <v>59</v>
      </c>
      <c r="H1" s="7" t="s">
        <v>60</v>
      </c>
      <c r="I1" s="9" t="s">
        <v>61</v>
      </c>
      <c r="J1" s="2" t="s">
        <v>62</v>
      </c>
    </row>
    <row r="2" spans="1:10">
      <c r="A2">
        <v>1</v>
      </c>
      <c r="B2" t="s">
        <v>72</v>
      </c>
      <c r="C2" t="s">
        <v>64</v>
      </c>
      <c r="D2" t="s">
        <v>142</v>
      </c>
      <c r="E2" s="1" t="s">
        <v>173</v>
      </c>
      <c r="F2" t="s">
        <v>174</v>
      </c>
      <c r="G2" s="1">
        <v>3</v>
      </c>
      <c r="H2" s="1">
        <v>10</v>
      </c>
      <c r="I2" s="11" t="s">
        <v>175</v>
      </c>
      <c r="J2" s="8" t="s">
        <v>176</v>
      </c>
    </row>
    <row r="3" spans="1:10">
      <c r="A3">
        <v>2</v>
      </c>
      <c r="B3" t="s">
        <v>72</v>
      </c>
      <c r="C3" t="s">
        <v>64</v>
      </c>
      <c r="D3" t="s">
        <v>142</v>
      </c>
      <c r="E3" s="1" t="s">
        <v>177</v>
      </c>
      <c r="F3" t="s">
        <v>178</v>
      </c>
      <c r="G3" s="1">
        <v>5</v>
      </c>
      <c r="H3" s="1">
        <v>7</v>
      </c>
      <c r="I3" s="11" t="s">
        <v>179</v>
      </c>
      <c r="J3" s="8" t="s">
        <v>180</v>
      </c>
    </row>
    <row r="4" spans="1:10">
      <c r="A4">
        <v>3</v>
      </c>
      <c r="B4" t="s">
        <v>72</v>
      </c>
      <c r="C4" t="s">
        <v>64</v>
      </c>
      <c r="D4" t="s">
        <v>143</v>
      </c>
      <c r="E4" s="1" t="s">
        <v>173</v>
      </c>
      <c r="F4" t="s">
        <v>181</v>
      </c>
      <c r="G4" s="1">
        <v>3</v>
      </c>
      <c r="H4" s="1">
        <v>7</v>
      </c>
      <c r="I4" s="11" t="s">
        <v>179</v>
      </c>
      <c r="J4" s="8" t="s">
        <v>180</v>
      </c>
    </row>
    <row r="5" spans="1:10">
      <c r="A5">
        <v>4</v>
      </c>
      <c r="B5" t="s">
        <v>72</v>
      </c>
      <c r="C5" t="s">
        <v>64</v>
      </c>
      <c r="D5" t="s">
        <v>144</v>
      </c>
      <c r="E5" s="1" t="s">
        <v>173</v>
      </c>
      <c r="F5" t="s">
        <v>182</v>
      </c>
      <c r="G5" s="1">
        <v>3</v>
      </c>
      <c r="H5" s="1">
        <v>7</v>
      </c>
      <c r="I5" s="11" t="s">
        <v>179</v>
      </c>
      <c r="J5" s="8" t="s">
        <v>183</v>
      </c>
    </row>
    <row r="6" spans="1:10">
      <c r="A6">
        <v>5</v>
      </c>
      <c r="B6" t="s">
        <v>72</v>
      </c>
      <c r="C6" t="s">
        <v>64</v>
      </c>
      <c r="D6" t="s">
        <v>145</v>
      </c>
      <c r="E6" s="1" t="s">
        <v>173</v>
      </c>
      <c r="F6" t="s">
        <v>184</v>
      </c>
      <c r="G6" s="1">
        <v>3</v>
      </c>
      <c r="H6" s="1">
        <v>7</v>
      </c>
      <c r="I6" s="11" t="s">
        <v>179</v>
      </c>
      <c r="J6" s="8" t="s">
        <v>183</v>
      </c>
    </row>
    <row r="7" spans="1:10">
      <c r="A7" s="128">
        <v>6</v>
      </c>
      <c r="B7" s="128" t="s">
        <v>72</v>
      </c>
      <c r="C7" s="128" t="s">
        <v>64</v>
      </c>
      <c r="D7" s="128" t="s">
        <v>146</v>
      </c>
      <c r="E7" s="131" t="s">
        <v>173</v>
      </c>
      <c r="F7" s="128" t="s">
        <v>185</v>
      </c>
      <c r="G7" s="131">
        <v>5</v>
      </c>
      <c r="H7" s="131">
        <v>7</v>
      </c>
      <c r="I7" s="132" t="s">
        <v>179</v>
      </c>
      <c r="J7" s="133" t="s">
        <v>183</v>
      </c>
    </row>
    <row r="8" spans="1:10">
      <c r="A8">
        <v>7</v>
      </c>
      <c r="B8" t="s">
        <v>72</v>
      </c>
      <c r="C8" t="s">
        <v>64</v>
      </c>
      <c r="D8" t="s">
        <v>147</v>
      </c>
      <c r="E8" s="1" t="s">
        <v>173</v>
      </c>
      <c r="F8" t="s">
        <v>174</v>
      </c>
      <c r="G8" s="1">
        <v>3</v>
      </c>
      <c r="H8" s="1">
        <v>10</v>
      </c>
      <c r="I8" s="11" t="s">
        <v>175</v>
      </c>
      <c r="J8" s="8" t="s">
        <v>176</v>
      </c>
    </row>
    <row r="9" spans="1:10">
      <c r="A9">
        <v>8</v>
      </c>
      <c r="B9" t="s">
        <v>72</v>
      </c>
      <c r="C9" t="s">
        <v>64</v>
      </c>
      <c r="D9" t="s">
        <v>147</v>
      </c>
      <c r="E9" s="1" t="s">
        <v>177</v>
      </c>
      <c r="F9" t="s">
        <v>178</v>
      </c>
      <c r="G9" s="1">
        <v>5</v>
      </c>
      <c r="H9" s="1">
        <v>7</v>
      </c>
      <c r="I9" s="11" t="s">
        <v>179</v>
      </c>
      <c r="J9" s="8" t="s">
        <v>180</v>
      </c>
    </row>
    <row r="10" spans="1:10">
      <c r="A10">
        <v>9</v>
      </c>
      <c r="B10" t="s">
        <v>72</v>
      </c>
      <c r="C10" t="s">
        <v>64</v>
      </c>
      <c r="D10" t="s">
        <v>148</v>
      </c>
      <c r="E10" s="1" t="s">
        <v>173</v>
      </c>
      <c r="F10" t="s">
        <v>181</v>
      </c>
      <c r="G10" s="1">
        <v>3</v>
      </c>
      <c r="H10" s="1">
        <v>7</v>
      </c>
      <c r="I10" s="11" t="s">
        <v>179</v>
      </c>
      <c r="J10" s="8" t="s">
        <v>180</v>
      </c>
    </row>
    <row r="11" spans="1:10">
      <c r="A11">
        <v>10</v>
      </c>
      <c r="B11" t="s">
        <v>72</v>
      </c>
      <c r="C11" t="s">
        <v>64</v>
      </c>
      <c r="D11" t="s">
        <v>149</v>
      </c>
      <c r="E11" s="1" t="s">
        <v>173</v>
      </c>
      <c r="F11" t="s">
        <v>182</v>
      </c>
      <c r="G11" s="1">
        <v>3</v>
      </c>
      <c r="H11" s="1">
        <v>7</v>
      </c>
      <c r="I11" s="11" t="s">
        <v>179</v>
      </c>
      <c r="J11" s="8" t="s">
        <v>183</v>
      </c>
    </row>
    <row r="12" spans="1:10">
      <c r="A12">
        <v>11</v>
      </c>
      <c r="B12" t="s">
        <v>72</v>
      </c>
      <c r="C12" t="s">
        <v>64</v>
      </c>
      <c r="D12" t="s">
        <v>150</v>
      </c>
      <c r="E12" s="1" t="s">
        <v>173</v>
      </c>
      <c r="F12" t="s">
        <v>184</v>
      </c>
      <c r="G12" s="1">
        <v>3</v>
      </c>
      <c r="H12" s="1">
        <v>7</v>
      </c>
      <c r="I12" s="11" t="s">
        <v>179</v>
      </c>
      <c r="J12" s="8" t="s">
        <v>183</v>
      </c>
    </row>
    <row r="13" spans="1:10">
      <c r="A13" s="128">
        <v>12</v>
      </c>
      <c r="B13" s="128" t="s">
        <v>72</v>
      </c>
      <c r="C13" s="128" t="s">
        <v>64</v>
      </c>
      <c r="D13" s="128" t="s">
        <v>151</v>
      </c>
      <c r="E13" s="131" t="s">
        <v>173</v>
      </c>
      <c r="F13" s="128" t="s">
        <v>185</v>
      </c>
      <c r="G13" s="131">
        <v>5</v>
      </c>
      <c r="H13" s="131">
        <v>7</v>
      </c>
      <c r="I13" s="132" t="s">
        <v>179</v>
      </c>
      <c r="J13" s="133" t="s">
        <v>183</v>
      </c>
    </row>
    <row r="14" spans="1:10">
      <c r="A14">
        <v>13</v>
      </c>
      <c r="B14" t="s">
        <v>72</v>
      </c>
      <c r="C14" t="s">
        <v>64</v>
      </c>
      <c r="D14" t="s">
        <v>152</v>
      </c>
      <c r="E14" s="1" t="s">
        <v>173</v>
      </c>
      <c r="F14" t="s">
        <v>174</v>
      </c>
      <c r="G14" s="1">
        <v>3</v>
      </c>
      <c r="H14" s="1">
        <v>10</v>
      </c>
      <c r="I14" s="11" t="s">
        <v>175</v>
      </c>
      <c r="J14" s="8" t="s">
        <v>176</v>
      </c>
    </row>
    <row r="15" spans="1:10">
      <c r="A15">
        <v>14</v>
      </c>
      <c r="B15" t="s">
        <v>72</v>
      </c>
      <c r="C15" t="s">
        <v>64</v>
      </c>
      <c r="D15" t="s">
        <v>152</v>
      </c>
      <c r="E15" s="1" t="s">
        <v>177</v>
      </c>
      <c r="F15" t="s">
        <v>178</v>
      </c>
      <c r="G15" s="1">
        <v>5</v>
      </c>
      <c r="H15" s="1">
        <v>7</v>
      </c>
      <c r="I15" s="11" t="s">
        <v>179</v>
      </c>
      <c r="J15" s="8" t="s">
        <v>180</v>
      </c>
    </row>
    <row r="16" spans="1:10">
      <c r="A16">
        <v>15</v>
      </c>
      <c r="B16" t="s">
        <v>72</v>
      </c>
      <c r="C16" t="s">
        <v>64</v>
      </c>
      <c r="D16" t="s">
        <v>153</v>
      </c>
      <c r="E16" s="1" t="s">
        <v>173</v>
      </c>
      <c r="F16" t="s">
        <v>181</v>
      </c>
      <c r="G16" s="1">
        <v>3</v>
      </c>
      <c r="H16" s="1">
        <v>7</v>
      </c>
      <c r="I16" s="11" t="s">
        <v>179</v>
      </c>
      <c r="J16" s="8" t="s">
        <v>180</v>
      </c>
    </row>
    <row r="17" spans="1:10">
      <c r="A17">
        <v>16</v>
      </c>
      <c r="B17" t="s">
        <v>72</v>
      </c>
      <c r="C17" t="s">
        <v>64</v>
      </c>
      <c r="D17" t="s">
        <v>154</v>
      </c>
      <c r="E17" s="1" t="s">
        <v>173</v>
      </c>
      <c r="F17" t="s">
        <v>182</v>
      </c>
      <c r="G17" s="1">
        <v>3</v>
      </c>
      <c r="H17" s="1">
        <v>7</v>
      </c>
      <c r="I17" s="11" t="s">
        <v>179</v>
      </c>
      <c r="J17" s="8" t="s">
        <v>183</v>
      </c>
    </row>
    <row r="18" spans="1:10">
      <c r="A18">
        <v>17</v>
      </c>
      <c r="B18" t="s">
        <v>72</v>
      </c>
      <c r="C18" t="s">
        <v>64</v>
      </c>
      <c r="D18" t="s">
        <v>155</v>
      </c>
      <c r="E18" s="1" t="s">
        <v>173</v>
      </c>
      <c r="F18" t="s">
        <v>184</v>
      </c>
      <c r="G18" s="1">
        <v>3</v>
      </c>
      <c r="H18" s="1">
        <v>7</v>
      </c>
      <c r="I18" s="11" t="s">
        <v>179</v>
      </c>
      <c r="J18" s="8" t="s">
        <v>183</v>
      </c>
    </row>
    <row r="19" spans="1:10">
      <c r="A19" s="128">
        <v>18</v>
      </c>
      <c r="B19" s="128" t="s">
        <v>72</v>
      </c>
      <c r="C19" s="128" t="s">
        <v>64</v>
      </c>
      <c r="D19" s="128" t="s">
        <v>156</v>
      </c>
      <c r="E19" s="131" t="s">
        <v>173</v>
      </c>
      <c r="F19" s="128" t="s">
        <v>185</v>
      </c>
      <c r="G19" s="131">
        <v>5</v>
      </c>
      <c r="H19" s="131">
        <v>7</v>
      </c>
      <c r="I19" s="132" t="s">
        <v>179</v>
      </c>
      <c r="J19" s="133" t="s">
        <v>183</v>
      </c>
    </row>
    <row r="20" spans="1:10">
      <c r="A20">
        <v>19</v>
      </c>
      <c r="B20" t="s">
        <v>72</v>
      </c>
      <c r="C20" t="s">
        <v>64</v>
      </c>
      <c r="D20" t="s">
        <v>157</v>
      </c>
      <c r="E20" s="1" t="s">
        <v>173</v>
      </c>
      <c r="F20" t="s">
        <v>174</v>
      </c>
      <c r="G20" s="1">
        <v>3</v>
      </c>
      <c r="H20" s="1">
        <v>10</v>
      </c>
      <c r="I20" s="11" t="s">
        <v>175</v>
      </c>
      <c r="J20" s="8" t="s">
        <v>176</v>
      </c>
    </row>
    <row r="21" spans="1:10">
      <c r="A21">
        <v>20</v>
      </c>
      <c r="B21" t="s">
        <v>72</v>
      </c>
      <c r="C21" t="s">
        <v>64</v>
      </c>
      <c r="D21" t="s">
        <v>157</v>
      </c>
      <c r="E21" s="1" t="s">
        <v>177</v>
      </c>
      <c r="F21" t="s">
        <v>178</v>
      </c>
      <c r="G21" s="1">
        <v>5</v>
      </c>
      <c r="H21" s="1">
        <v>7</v>
      </c>
      <c r="I21" s="11" t="s">
        <v>179</v>
      </c>
      <c r="J21" s="8" t="s">
        <v>180</v>
      </c>
    </row>
    <row r="22" spans="1:10">
      <c r="A22">
        <v>21</v>
      </c>
      <c r="B22" t="s">
        <v>72</v>
      </c>
      <c r="C22" t="s">
        <v>64</v>
      </c>
      <c r="D22" t="s">
        <v>158</v>
      </c>
      <c r="E22" s="1" t="s">
        <v>173</v>
      </c>
      <c r="F22" t="s">
        <v>181</v>
      </c>
      <c r="G22" s="1">
        <v>3</v>
      </c>
      <c r="H22" s="1">
        <v>7</v>
      </c>
      <c r="I22" s="11" t="s">
        <v>179</v>
      </c>
      <c r="J22" s="8" t="s">
        <v>180</v>
      </c>
    </row>
    <row r="23" spans="1:10">
      <c r="A23">
        <v>22</v>
      </c>
      <c r="B23" t="s">
        <v>72</v>
      </c>
      <c r="C23" t="s">
        <v>64</v>
      </c>
      <c r="D23" t="s">
        <v>159</v>
      </c>
      <c r="E23" s="1" t="s">
        <v>173</v>
      </c>
      <c r="F23" t="s">
        <v>182</v>
      </c>
      <c r="G23" s="1">
        <v>3</v>
      </c>
      <c r="H23" s="1">
        <v>7</v>
      </c>
      <c r="I23" s="11" t="s">
        <v>179</v>
      </c>
      <c r="J23" s="8" t="s">
        <v>183</v>
      </c>
    </row>
    <row r="24" spans="1:10">
      <c r="A24">
        <v>23</v>
      </c>
      <c r="B24" t="s">
        <v>72</v>
      </c>
      <c r="C24" t="s">
        <v>64</v>
      </c>
      <c r="D24" t="s">
        <v>160</v>
      </c>
      <c r="E24" s="1" t="s">
        <v>173</v>
      </c>
      <c r="F24" t="s">
        <v>184</v>
      </c>
      <c r="G24" s="1">
        <v>3</v>
      </c>
      <c r="H24" s="1">
        <v>7</v>
      </c>
      <c r="I24" s="11" t="s">
        <v>179</v>
      </c>
      <c r="J24" s="8" t="s">
        <v>183</v>
      </c>
    </row>
    <row r="25" spans="1:10">
      <c r="A25" s="128">
        <v>24</v>
      </c>
      <c r="B25" s="128" t="s">
        <v>72</v>
      </c>
      <c r="C25" s="128" t="s">
        <v>64</v>
      </c>
      <c r="D25" s="128" t="s">
        <v>161</v>
      </c>
      <c r="E25" s="131" t="s">
        <v>173</v>
      </c>
      <c r="F25" s="128" t="s">
        <v>185</v>
      </c>
      <c r="G25" s="131">
        <v>5</v>
      </c>
      <c r="H25" s="131">
        <v>7</v>
      </c>
      <c r="I25" s="132" t="s">
        <v>179</v>
      </c>
      <c r="J25" s="133" t="s">
        <v>183</v>
      </c>
    </row>
    <row r="26" spans="1:10">
      <c r="A26">
        <v>25</v>
      </c>
      <c r="B26" t="s">
        <v>72</v>
      </c>
      <c r="C26" t="s">
        <v>64</v>
      </c>
      <c r="D26" t="s">
        <v>162</v>
      </c>
      <c r="E26" s="1" t="s">
        <v>173</v>
      </c>
      <c r="F26" t="s">
        <v>186</v>
      </c>
      <c r="G26" s="1">
        <v>5</v>
      </c>
      <c r="H26" s="1">
        <v>7</v>
      </c>
      <c r="I26" s="11" t="s">
        <v>179</v>
      </c>
      <c r="J26" s="8" t="s">
        <v>180</v>
      </c>
    </row>
    <row r="27" spans="1:10">
      <c r="A27">
        <v>26</v>
      </c>
      <c r="B27" t="s">
        <v>72</v>
      </c>
      <c r="C27" t="s">
        <v>64</v>
      </c>
      <c r="D27" t="s">
        <v>164</v>
      </c>
      <c r="E27" s="1" t="s">
        <v>173</v>
      </c>
      <c r="F27" t="s">
        <v>186</v>
      </c>
      <c r="G27" s="1">
        <v>5</v>
      </c>
      <c r="H27" s="1">
        <v>7</v>
      </c>
      <c r="I27" s="11" t="s">
        <v>179</v>
      </c>
      <c r="J27" s="8" t="s">
        <v>180</v>
      </c>
    </row>
    <row r="28" spans="1:10">
      <c r="A28">
        <v>27</v>
      </c>
      <c r="B28" t="s">
        <v>72</v>
      </c>
      <c r="C28" t="s">
        <v>64</v>
      </c>
      <c r="D28" t="s">
        <v>166</v>
      </c>
      <c r="E28" s="1" t="s">
        <v>173</v>
      </c>
      <c r="F28" t="s">
        <v>186</v>
      </c>
      <c r="G28" s="1">
        <v>5</v>
      </c>
      <c r="H28" s="1">
        <v>7</v>
      </c>
      <c r="I28" s="11" t="s">
        <v>179</v>
      </c>
      <c r="J28" s="8" t="s">
        <v>180</v>
      </c>
    </row>
    <row r="29" spans="1:10">
      <c r="A29">
        <v>28</v>
      </c>
      <c r="B29" t="s">
        <v>72</v>
      </c>
      <c r="C29" t="s">
        <v>64</v>
      </c>
      <c r="D29" t="s">
        <v>168</v>
      </c>
      <c r="E29" s="1" t="s">
        <v>173</v>
      </c>
      <c r="F29" t="s">
        <v>186</v>
      </c>
      <c r="G29" s="1">
        <v>5</v>
      </c>
      <c r="H29" s="1">
        <v>7</v>
      </c>
      <c r="I29" s="11" t="s">
        <v>179</v>
      </c>
      <c r="J29" s="8" t="s">
        <v>180</v>
      </c>
    </row>
    <row r="30" spans="1:10">
      <c r="A30" s="130">
        <v>29</v>
      </c>
      <c r="B30" s="130" t="s">
        <v>72</v>
      </c>
      <c r="C30" s="130" t="s">
        <v>170</v>
      </c>
      <c r="D30" s="130" t="s">
        <v>162</v>
      </c>
      <c r="E30" s="134" t="s">
        <v>173</v>
      </c>
      <c r="F30" s="130" t="s">
        <v>186</v>
      </c>
      <c r="G30" s="134">
        <v>6</v>
      </c>
      <c r="H30" s="134">
        <v>7</v>
      </c>
      <c r="I30" s="135" t="s">
        <v>179</v>
      </c>
      <c r="J30" s="136" t="s">
        <v>180</v>
      </c>
    </row>
    <row r="32" spans="1:10">
      <c r="J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5D5FA34A5DB94EA63DC04A96C940E5" ma:contentTypeVersion="18" ma:contentTypeDescription="Create a new document." ma:contentTypeScope="" ma:versionID="b5dcd41ed2744c586ae3cdae4a285a1a">
  <xsd:schema xmlns:xsd="http://www.w3.org/2001/XMLSchema" xmlns:xs="http://www.w3.org/2001/XMLSchema" xmlns:p="http://schemas.microsoft.com/office/2006/metadata/properties" xmlns:ns2="fa47a9c6-61a3-4c47-915f-fd4490d30e0c" xmlns:ns3="f3acf778-7862-4632-894c-59cea34e0e72" targetNamespace="http://schemas.microsoft.com/office/2006/metadata/properties" ma:root="true" ma:fieldsID="40f47225ddaa9155c1319a7968365c13" ns2:_="" ns3:_="">
    <xsd:import namespace="fa47a9c6-61a3-4c47-915f-fd4490d30e0c"/>
    <xsd:import namespace="f3acf778-7862-4632-894c-59cea34e0e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Note" minOccurs="0"/>
                <xsd:element ref="ns2:MediaServiceLocation" minOccurs="0"/>
                <xsd:element ref="ns2:Desc"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7a9c6-61a3-4c47-915f-fd4490d30e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Note" ma:index="20" nillable="true" ma:displayName="Note" ma:format="Dropdown" ma:internalName="Note">
      <xsd:simpleType>
        <xsd:restriction base="dms:Text">
          <xsd:maxLength value="255"/>
        </xsd:restriction>
      </xsd:simpleType>
    </xsd:element>
    <xsd:element name="MediaServiceLocation" ma:index="21" nillable="true" ma:displayName="Location" ma:internalName="MediaServiceLocation" ma:readOnly="true">
      <xsd:simpleType>
        <xsd:restriction base="dms:Text"/>
      </xsd:simpleType>
    </xsd:element>
    <xsd:element name="Desc" ma:index="22" nillable="true" ma:displayName="Desc" ma:format="Dropdown" ma:internalName="Desc">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19cd8419-fb7c-44d3-9a0a-2e223a9be6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acf778-7862-4632-894c-59cea34e0e7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48f899f4-a01e-4199-b09f-4ac05fd618a4}" ma:internalName="TaxCatchAll" ma:showField="CatchAllData" ma:web="f3acf778-7862-4632-894c-59cea34e0e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 xmlns="fa47a9c6-61a3-4c47-915f-fd4490d30e0c" xsi:nil="true"/>
    <lcf76f155ced4ddcb4097134ff3c332f xmlns="fa47a9c6-61a3-4c47-915f-fd4490d30e0c">
      <Terms xmlns="http://schemas.microsoft.com/office/infopath/2007/PartnerControls"/>
    </lcf76f155ced4ddcb4097134ff3c332f>
    <TaxCatchAll xmlns="f3acf778-7862-4632-894c-59cea34e0e72" xsi:nil="true"/>
    <Desc xmlns="fa47a9c6-61a3-4c47-915f-fd4490d30e0c" xsi:nil="true"/>
  </documentManagement>
</p:properties>
</file>

<file path=customXml/itemProps1.xml><?xml version="1.0" encoding="utf-8"?>
<ds:datastoreItem xmlns:ds="http://schemas.openxmlformats.org/officeDocument/2006/customXml" ds:itemID="{AF80C3E0-BACB-4205-8D66-1172D09D06B7}"/>
</file>

<file path=customXml/itemProps2.xml><?xml version="1.0" encoding="utf-8"?>
<ds:datastoreItem xmlns:ds="http://schemas.openxmlformats.org/officeDocument/2006/customXml" ds:itemID="{BB70BA18-0B45-4854-A50E-E9FFA0E2CFE1}"/>
</file>

<file path=customXml/itemProps3.xml><?xml version="1.0" encoding="utf-8"?>
<ds:datastoreItem xmlns:ds="http://schemas.openxmlformats.org/officeDocument/2006/customXml" ds:itemID="{0BEB67D3-DA8C-4CB4-BAB8-DB3201D61AD7}"/>
</file>

<file path=docProps/app.xml><?xml version="1.0" encoding="utf-8"?>
<Properties xmlns="http://schemas.openxmlformats.org/officeDocument/2006/extended-properties" xmlns:vt="http://schemas.openxmlformats.org/officeDocument/2006/docPropsVTypes">
  <Application>Microsoft Excel Online</Application>
  <Manager/>
  <Company>MGIC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Mortgage Guaranty Insurance Corporation (MGIC)</dc:creator>
  <cp:keywords/>
  <dc:description/>
  <cp:lastModifiedBy/>
  <cp:revision/>
  <dcterms:created xsi:type="dcterms:W3CDTF">2020-04-14T14:53:38Z</dcterms:created>
  <dcterms:modified xsi:type="dcterms:W3CDTF">2022-12-13T15:33:59Z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0x010100985D5FA34A5DB94EA63DC04A96C940E5</vt:lpwstr>
  </property>
</Properties>
</file>